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0d7f7b8f48be844/Documents/Education/Pitt/Teaching/Research for OER/Revenue Cycle Module/Exercises/"/>
    </mc:Choice>
  </mc:AlternateContent>
  <xr:revisionPtr revIDLastSave="902" documentId="8_{89D1A7ED-CC2C-4880-8B4D-65140C895883}" xr6:coauthVersionLast="45" xr6:coauthVersionMax="45" xr10:uidLastSave="{41E708DB-0CDB-4BF5-A26E-EBDC4C529385}"/>
  <bookViews>
    <workbookView xWindow="53415" yWindow="120" windowWidth="15900" windowHeight="13650" xr2:uid="{501246E6-24B5-4065-825D-99DF757DA632}"/>
  </bookViews>
  <sheets>
    <sheet name="Introduction" sheetId="1" r:id="rId1"/>
    <sheet name="Exercise 1" sheetId="2" r:id="rId2"/>
    <sheet name="Exercise 2" sheetId="3" r:id="rId3"/>
    <sheet name="Exercise 3" sheetId="4" r:id="rId4"/>
    <sheet name="Exercise 4" sheetId="5" r:id="rId5"/>
    <sheet name="Exercise 5" sheetId="6" r:id="rId6"/>
    <sheet name="Exercise 6" sheetId="7" r:id="rId7"/>
  </sheets>
  <definedNames>
    <definedName name="_xlnm._FilterDatabase" localSheetId="5" hidden="1">'Exercise 5'!$B$4:$G$64</definedName>
  </definedNames>
  <calcPr calcId="191029"/>
  <pivotCaches>
    <pivotCache cacheId="33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7" l="1"/>
  <c r="I9" i="7" s="1"/>
  <c r="C10" i="7"/>
  <c r="C8" i="7"/>
  <c r="C6" i="7"/>
  <c r="I6" i="7" s="1"/>
  <c r="I8" i="7"/>
  <c r="I10" i="7"/>
  <c r="I5" i="7"/>
  <c r="C5" i="7"/>
  <c r="I7" i="7"/>
  <c r="D11" i="7"/>
  <c r="E11" i="7"/>
  <c r="F11" i="7"/>
  <c r="G11" i="7"/>
  <c r="H11" i="7"/>
  <c r="C11" i="7" l="1"/>
  <c r="I11" i="7"/>
  <c r="J30" i="5" l="1"/>
  <c r="K30" i="5"/>
  <c r="L30" i="5"/>
  <c r="L22" i="5"/>
  <c r="L23" i="5"/>
  <c r="L24" i="5"/>
  <c r="L25" i="5"/>
  <c r="L26" i="5"/>
  <c r="L27" i="5"/>
  <c r="L28" i="5"/>
  <c r="L29" i="5"/>
  <c r="L21" i="5"/>
  <c r="K22" i="5"/>
  <c r="K23" i="5"/>
  <c r="K24" i="5"/>
  <c r="K25" i="5"/>
  <c r="K26" i="5"/>
  <c r="K27" i="5"/>
  <c r="K28" i="5"/>
  <c r="K29" i="5"/>
  <c r="K21" i="5"/>
  <c r="J22" i="5"/>
  <c r="J23" i="5"/>
  <c r="J24" i="5"/>
  <c r="J25" i="5"/>
  <c r="J26" i="5"/>
  <c r="J27" i="5"/>
  <c r="J28" i="5"/>
  <c r="J29" i="5"/>
  <c r="J21" i="5"/>
  <c r="I30" i="5"/>
  <c r="I29" i="5"/>
  <c r="I28" i="5"/>
  <c r="I27" i="5"/>
  <c r="I26" i="5"/>
  <c r="I25" i="5"/>
  <c r="I24" i="5"/>
  <c r="I23" i="5"/>
  <c r="I22" i="5"/>
  <c r="I21" i="5"/>
  <c r="H8" i="5"/>
  <c r="H9" i="5"/>
  <c r="H10" i="5"/>
  <c r="H11" i="5"/>
  <c r="H12" i="5"/>
  <c r="H13" i="5"/>
  <c r="H14" i="5"/>
  <c r="H15" i="5"/>
  <c r="H7" i="5"/>
  <c r="H16" i="5" l="1"/>
  <c r="D16" i="5"/>
  <c r="E16" i="5"/>
  <c r="F16" i="5"/>
  <c r="G16" i="5"/>
  <c r="C16" i="5"/>
  <c r="C8" i="4" l="1"/>
  <c r="C11" i="4"/>
  <c r="F102" i="3" l="1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01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53" i="3"/>
  <c r="E109" i="2" l="1"/>
  <c r="E108" i="2"/>
  <c r="E107" i="2"/>
  <c r="E106" i="2"/>
  <c r="E104" i="2"/>
  <c r="E103" i="2"/>
  <c r="E101" i="2"/>
  <c r="E100" i="2"/>
  <c r="E99" i="2"/>
  <c r="E98" i="2"/>
  <c r="E97" i="2"/>
  <c r="E96" i="2"/>
  <c r="E94" i="2"/>
  <c r="E93" i="2"/>
  <c r="E92" i="2"/>
  <c r="E91" i="2"/>
  <c r="E90" i="2"/>
  <c r="E89" i="2"/>
  <c r="E88" i="2"/>
  <c r="E87" i="2"/>
  <c r="E86" i="2"/>
  <c r="E85" i="2"/>
  <c r="E81" i="2"/>
  <c r="E82" i="2"/>
  <c r="E83" i="2"/>
  <c r="E80" i="2"/>
</calcChain>
</file>

<file path=xl/sharedStrings.xml><?xml version="1.0" encoding="utf-8"?>
<sst xmlns="http://schemas.openxmlformats.org/spreadsheetml/2006/main" count="1112" uniqueCount="459">
  <si>
    <t>Revenue Cycle Classroom Exercises</t>
  </si>
  <si>
    <t>Exercise 1</t>
  </si>
  <si>
    <t>Exercise 2</t>
  </si>
  <si>
    <t>Exercise 3</t>
  </si>
  <si>
    <t>Exercise 4</t>
  </si>
  <si>
    <t>Exercise 5</t>
  </si>
  <si>
    <t>Exercise 6</t>
  </si>
  <si>
    <t>Number</t>
  </si>
  <si>
    <t>Topic</t>
  </si>
  <si>
    <t>Key Performance Indicators</t>
  </si>
  <si>
    <t>Chargemaster</t>
  </si>
  <si>
    <t>Denials Analysis</t>
  </si>
  <si>
    <t>Evaluation &amp; Management Services (CPT Codes 99201-99499)</t>
  </si>
  <si>
    <t>2019 CPT Code</t>
  </si>
  <si>
    <t>Emergency Room Visit, Level 2 (low to moderate severity)</t>
  </si>
  <si>
    <t>Emergency Room Visit, Level 3 (moderate severity)</t>
  </si>
  <si>
    <t>Outpatient Visit, established patient, 15 minutes</t>
  </si>
  <si>
    <t>Laboratory &amp; Pathology Services (CPT Codes 80047-89398)</t>
  </si>
  <si>
    <t>Complete Blood Count, automated</t>
  </si>
  <si>
    <t>Complete Blood Count, with differential WBC, automated</t>
  </si>
  <si>
    <t>Creatine Kinase (CK), (CPK), Total</t>
  </si>
  <si>
    <t>Lipid Panel</t>
  </si>
  <si>
    <t>Partial Thromboplastin Time</t>
  </si>
  <si>
    <t>Prothrombin Time</t>
  </si>
  <si>
    <t>Thyroid Stimulating Hormone</t>
  </si>
  <si>
    <t>Troponin, Quantitative</t>
  </si>
  <si>
    <t>Urinalysis, without microscopy</t>
  </si>
  <si>
    <t>81002 or 81003</t>
  </si>
  <si>
    <t>Urinalysis, with microscopy</t>
  </si>
  <si>
    <t>81000 or 81001</t>
  </si>
  <si>
    <t>Radiology Services  (CPT Codes 70010-79999)</t>
  </si>
  <si>
    <t>CT Scan, Abdomen, with contrast</t>
  </si>
  <si>
    <t>CT Scan, Head or Brain, without contrast</t>
  </si>
  <si>
    <t>CT Scan, Pelvis, with contrast</t>
  </si>
  <si>
    <t>Ultrasound, Abdomen, Complete</t>
  </si>
  <si>
    <t>Ultrasound, OB, 14 weeks or more, transabdominal</t>
  </si>
  <si>
    <t>X-Ray, Lower Back, minimum four views</t>
  </si>
  <si>
    <t>Medicine Services  (CPT Codes 90281-99607)</t>
  </si>
  <si>
    <t>Physical Therapy, Gait Training</t>
  </si>
  <si>
    <t>Physical Therapy, Therapeutic Exercise</t>
  </si>
  <si>
    <t>Surgery Services  (CPT Codes 10021-69990)</t>
  </si>
  <si>
    <t>Discission, secondary membranous cataract, laser surgery</t>
  </si>
  <si>
    <t>Endoscopy, Upper GI, with biopsy</t>
  </si>
  <si>
    <r>
      <t>Injection, Diagnostic or Therapeutic substance, epidural,</t>
    </r>
    <r>
      <rPr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lumbar</t>
    </r>
  </si>
  <si>
    <t>62322-62323</t>
  </si>
  <si>
    <t>Injection, Anesthetic or Steroid, transforaminal epidural, lumbar</t>
  </si>
  <si>
    <t>Average Charge</t>
  </si>
  <si>
    <t>Barstow</t>
  </si>
  <si>
    <t>Cedars Sinai</t>
  </si>
  <si>
    <t>El Camino</t>
  </si>
  <si>
    <t>Torrance</t>
  </si>
  <si>
    <t>Provider Street Address</t>
  </si>
  <si>
    <t>Provider City</t>
  </si>
  <si>
    <t>Provider State</t>
  </si>
  <si>
    <t>Provider Zip Code</t>
  </si>
  <si>
    <t>Hospital Referral Region (HRR) Description</t>
  </si>
  <si>
    <t>Total Discharges</t>
  </si>
  <si>
    <t>Average Covered Charges</t>
  </si>
  <si>
    <t>Average Total Payments</t>
  </si>
  <si>
    <t>Average Medicare Payments</t>
  </si>
  <si>
    <t>Avg charges per Discharge</t>
  </si>
  <si>
    <t>Average Payment per discharge</t>
  </si>
  <si>
    <t>Average Medicare payment per discharge</t>
  </si>
  <si>
    <t>5200 HARRY HINES BLVD</t>
  </si>
  <si>
    <t>DALLAS</t>
  </si>
  <si>
    <t>TX</t>
  </si>
  <si>
    <t>75235</t>
  </si>
  <si>
    <t>TX - Dallas</t>
  </si>
  <si>
    <t>3500 GASTON AVE</t>
  </si>
  <si>
    <t>75246</t>
  </si>
  <si>
    <t>6201 HARRY HINES BLVD</t>
  </si>
  <si>
    <t>75390</t>
  </si>
  <si>
    <t>1441 NORTH BECKLEY AVENUE</t>
  </si>
  <si>
    <t>75203</t>
  </si>
  <si>
    <t>1901 N MACARTHUR BLVD</t>
  </si>
  <si>
    <t>IRVING</t>
  </si>
  <si>
    <t>75061</t>
  </si>
  <si>
    <t>820 CLARKSVILLE ST</t>
  </si>
  <si>
    <t>PARIS</t>
  </si>
  <si>
    <t>75460</t>
  </si>
  <si>
    <t>115 AIRPORT RD</t>
  </si>
  <si>
    <t>SULPHUR SPRINGS</t>
  </si>
  <si>
    <t>75482</t>
  </si>
  <si>
    <t>609 MEDICAL CENTER DRIVE</t>
  </si>
  <si>
    <t>DECATUR</t>
  </si>
  <si>
    <t>76234</t>
  </si>
  <si>
    <t>2300 MARIE CURIE DRIVE</t>
  </si>
  <si>
    <t>GARLAND</t>
  </si>
  <si>
    <t>75042</t>
  </si>
  <si>
    <t>850 ED HALL</t>
  </si>
  <si>
    <t>KAUFMAN</t>
  </si>
  <si>
    <t>75142</t>
  </si>
  <si>
    <t>5016 S US HIGHWAY 75</t>
  </si>
  <si>
    <t>DENISON</t>
  </si>
  <si>
    <t>75020</t>
  </si>
  <si>
    <t>4215 JOE RAMSEY BLVD</t>
  </si>
  <si>
    <t>GREENVILLE</t>
  </si>
  <si>
    <t>75401</t>
  </si>
  <si>
    <t>2400 N INTERSTATE HIGHWAY 35E</t>
  </si>
  <si>
    <t>WAXAHACHIE</t>
  </si>
  <si>
    <t>75165</t>
  </si>
  <si>
    <t>2000 SOUTH PALESTINE</t>
  </si>
  <si>
    <t>ATHENS</t>
  </si>
  <si>
    <t>75751</t>
  </si>
  <si>
    <t>4500 MEDICAL CENTER DRIVE</t>
  </si>
  <si>
    <t>MCKINNEY</t>
  </si>
  <si>
    <t>75069</t>
  </si>
  <si>
    <t>3201 WEST HIGHWAY 22</t>
  </si>
  <si>
    <t>CORSICANA</t>
  </si>
  <si>
    <t>75110</t>
  </si>
  <si>
    <t>8200 WALNUT HILL LANE</t>
  </si>
  <si>
    <t>75231</t>
  </si>
  <si>
    <t>500 N HIGHLAND AVENUE</t>
  </si>
  <si>
    <t>SHERMAN</t>
  </si>
  <si>
    <t>75091</t>
  </si>
  <si>
    <t>2831 E PRESIDENT GEORGE BUSH HIGHWAY</t>
  </si>
  <si>
    <t>RICHARDSON</t>
  </si>
  <si>
    <t>75082</t>
  </si>
  <si>
    <t>1650 W COLLEGE ST</t>
  </si>
  <si>
    <t>GRAPEVINE</t>
  </si>
  <si>
    <t>76051</t>
  </si>
  <si>
    <t>3535 SOUTH I35 EAST</t>
  </si>
  <si>
    <t>DENTON</t>
  </si>
  <si>
    <t>76210</t>
  </si>
  <si>
    <t>7777 FOREST LANE</t>
  </si>
  <si>
    <t>75230</t>
  </si>
  <si>
    <t>3901 W 15TH ST</t>
  </si>
  <si>
    <t>PLANO</t>
  </si>
  <si>
    <t>75075</t>
  </si>
  <si>
    <t>500 WEST MAIN STREET</t>
  </si>
  <si>
    <t>LEWISVILLE</t>
  </si>
  <si>
    <t>75057</t>
  </si>
  <si>
    <t>9440 POPPY DR</t>
  </si>
  <si>
    <t>75218</t>
  </si>
  <si>
    <t>1011 NORTH GALLOWAY AVENUE</t>
  </si>
  <si>
    <t>MESQUITE</t>
  </si>
  <si>
    <t>75149</t>
  </si>
  <si>
    <t>3500 W WHEATLAND ROAD</t>
  </si>
  <si>
    <t>75237</t>
  </si>
  <si>
    <t>4343 NORTH JOSEY LANE</t>
  </si>
  <si>
    <t>CARROLLTON</t>
  </si>
  <si>
    <t>75010</t>
  </si>
  <si>
    <t>6800 SCENIC DR</t>
  </si>
  <si>
    <t>ROWLETT</t>
  </si>
  <si>
    <t>75088</t>
  </si>
  <si>
    <t>3000 N I-35</t>
  </si>
  <si>
    <t>76201</t>
  </si>
  <si>
    <t>6200 W PARKER RD</t>
  </si>
  <si>
    <t>75093</t>
  </si>
  <si>
    <t>621 NORTH HALL STREET</t>
  </si>
  <si>
    <t>75226</t>
  </si>
  <si>
    <t>4700 ALLIANCE BOULEVARD</t>
  </si>
  <si>
    <t>1100 ALLIED DRIVE</t>
  </si>
  <si>
    <t>3150 HORIZON ROAD</t>
  </si>
  <si>
    <t>ROCKWALL</t>
  </si>
  <si>
    <t>75032</t>
  </si>
  <si>
    <t>231 SOUTH COLLINS ROAD</t>
  </si>
  <si>
    <t>SUNNYVALE</t>
  </si>
  <si>
    <t>75182</t>
  </si>
  <si>
    <t>5252 WEST UNIVERSITY DRIVE</t>
  </si>
  <si>
    <t>MC KINNEY</t>
  </si>
  <si>
    <t>75071</t>
  </si>
  <si>
    <t>7502 GREENVILLE AVENUE</t>
  </si>
  <si>
    <t>Emergency Room Visit, Level 4 (high severity)</t>
  </si>
  <si>
    <t>a.</t>
  </si>
  <si>
    <t>Chargemaster Data Extracts</t>
  </si>
  <si>
    <t>Possible reasons for price differences:</t>
  </si>
  <si>
    <t>-Variance in actual costs the hospitals incur (supplies, labor, etc.)</t>
  </si>
  <si>
    <t>-Hospital has not reviewed/updated chargemaster recently and is out of synch with market</t>
  </si>
  <si>
    <t>-Volume of patients seen</t>
  </si>
  <si>
    <t>b.</t>
  </si>
  <si>
    <t>Charges</t>
  </si>
  <si>
    <t>Costs</t>
  </si>
  <si>
    <t>Torrance charge to cost ratio is 4.3 - divide each charge by 4.3 to get the cost.</t>
  </si>
  <si>
    <t>-Payer mix (With a hgher number of Medicare/Medicaid patients which pay at a lower rate they may use higher rates for commercial payers to make up shortfalls)</t>
  </si>
  <si>
    <t>370014</t>
  </si>
  <si>
    <t>ALLIANCEHEALTH DURANT</t>
  </si>
  <si>
    <t>1800 UNIVERSITY BOULEVARD</t>
  </si>
  <si>
    <t>DURANT</t>
  </si>
  <si>
    <t>OK</t>
  </si>
  <si>
    <t>74702</t>
  </si>
  <si>
    <t>450015</t>
  </si>
  <si>
    <t>PARKLAND HEALTH AND HOSPITAL SYSTEM</t>
  </si>
  <si>
    <t>450021</t>
  </si>
  <si>
    <t>BAYLOR UNIVERSITY MEDICAL CENTER</t>
  </si>
  <si>
    <t>450051</t>
  </si>
  <si>
    <t>METHODIST DALLAS MEDICAL CENTER</t>
  </si>
  <si>
    <t>450079</t>
  </si>
  <si>
    <t>BAYLOR MEDICAL CENTER AT IRVING</t>
  </si>
  <si>
    <t>450196</t>
  </si>
  <si>
    <t>PARIS REGIONAL MEDICAL CENTER</t>
  </si>
  <si>
    <t>450236</t>
  </si>
  <si>
    <t>CHRISTUS MOTHER FRANCES HOSPITAL SULPHUR SPRINGS</t>
  </si>
  <si>
    <t>450271</t>
  </si>
  <si>
    <t>WISE REGIONAL HEALTH SYSTEM</t>
  </si>
  <si>
    <t>450280</t>
  </si>
  <si>
    <t>BAYLOR SCOTT &amp; WHITE MEDICAL CENTER GARLAND</t>
  </si>
  <si>
    <t>450292</t>
  </si>
  <si>
    <t>TEXAS HEALTH PRESBYTERIAN HOSPITAL KAUFMAN</t>
  </si>
  <si>
    <t>450324</t>
  </si>
  <si>
    <t>TEXOMA MEDICAL CENTER</t>
  </si>
  <si>
    <t>450352</t>
  </si>
  <si>
    <t>HUNT REGIONAL MEDICAL CENTER</t>
  </si>
  <si>
    <t>450372</t>
  </si>
  <si>
    <t>BAYLOR SCOTT &amp; WHITE MEDICAL CENTER- WAXAHACHIE</t>
  </si>
  <si>
    <t>450389</t>
  </si>
  <si>
    <t>EAST TEXAS MEDICAL CENTER ATHENS</t>
  </si>
  <si>
    <t>450462</t>
  </si>
  <si>
    <t>TEXAS HEALTH PRESBYTERIAN HOSPITAL  DALLAS</t>
  </si>
  <si>
    <t>450563</t>
  </si>
  <si>
    <t>BAYLOR SCOTT &amp; WHITE MEDICAL CENTER  GRAPEVINE</t>
  </si>
  <si>
    <t>450634</t>
  </si>
  <si>
    <t>MEDICAL CITY DENTON</t>
  </si>
  <si>
    <t>450647</t>
  </si>
  <si>
    <t>MEDICAL CITY DALLAS</t>
  </si>
  <si>
    <t>450651</t>
  </si>
  <si>
    <t>MEDICAL CENTER OF PLANO</t>
  </si>
  <si>
    <t>450669</t>
  </si>
  <si>
    <t>MEDICAL CENTER OF LEWISVILLE</t>
  </si>
  <si>
    <t>450678</t>
  </si>
  <si>
    <t>BAYLOR SCOTT AND WHITE MEDICAL CENTER WHITE ROCK</t>
  </si>
  <si>
    <t>450723</t>
  </si>
  <si>
    <t>METHODIST CHARLTON MEDICAL CENTER</t>
  </si>
  <si>
    <t>450742</t>
  </si>
  <si>
    <t>BAYLOR SCOTT AND WHITE MEDICAL CENTER LAKE POINTE</t>
  </si>
  <si>
    <t>450743</t>
  </si>
  <si>
    <t>TEXAS HEALTH PRESBYTERIAN HOSPITAL DENTON</t>
  </si>
  <si>
    <t>450771</t>
  </si>
  <si>
    <t>TEXAS HEALTH PRESBYTERIAN HOSPITAL PLANO</t>
  </si>
  <si>
    <t>450840</t>
  </si>
  <si>
    <t>TEXAS HEALTH PRESBYTERIAN HOSPITAL ALLEN</t>
  </si>
  <si>
    <t>1105 CENTRAL EXPRESSWAY NORTH</t>
  </si>
  <si>
    <t>ALLEN</t>
  </si>
  <si>
    <t>75013</t>
  </si>
  <si>
    <t>670044</t>
  </si>
  <si>
    <t>TEXAS HEALTH PRESBYTERIAN HOSPITAL ROCKWALL</t>
  </si>
  <si>
    <t>670060</t>
  </si>
  <si>
    <t>BAYLOR SCOTT AND WHITE MEDICAL CENTER SUNNYVALE</t>
  </si>
  <si>
    <t>670082</t>
  </si>
  <si>
    <t>BAYLOR SCOTT AND WHITE  MEDICAL CENTER  MCKINNEY</t>
  </si>
  <si>
    <t>291 - HEART FAILURE &amp; SHOCK W MCC</t>
  </si>
  <si>
    <t>370100</t>
  </si>
  <si>
    <t>CHOCTAW MEMORIAL HOSPITAL</t>
  </si>
  <si>
    <t>1405 EAST KIRK ROAD</t>
  </si>
  <si>
    <t>HUGO</t>
  </si>
  <si>
    <t>74743</t>
  </si>
  <si>
    <t>450044</t>
  </si>
  <si>
    <t>UT SOUTHWESTERN UNIVERSITY HOSPITAL</t>
  </si>
  <si>
    <t>450379</t>
  </si>
  <si>
    <t>DALLAS MEDICAL CENTER</t>
  </si>
  <si>
    <t>7 MEDICAL PARKWAY</t>
  </si>
  <si>
    <t>75234</t>
  </si>
  <si>
    <t>450403</t>
  </si>
  <si>
    <t>MEDICAL CENTER OF MCKINNEY</t>
  </si>
  <si>
    <t>450447</t>
  </si>
  <si>
    <t>NAVARRO REGIONAL HOSPITAL</t>
  </si>
  <si>
    <t>450469</t>
  </si>
  <si>
    <t>WILSON N JONES REGIONAL MEDICAL CENTER</t>
  </si>
  <si>
    <t>450537</t>
  </si>
  <si>
    <t>METHODIST RICHARDSON MEDICAL CENTER</t>
  </si>
  <si>
    <t>450688</t>
  </si>
  <si>
    <t>DALLAS REGIONAL MEDICAL CENTER</t>
  </si>
  <si>
    <t>450730</t>
  </si>
  <si>
    <t>BAYLOR SCOTT AND WHITE MEDICAL CENTER CARROLLTON</t>
  </si>
  <si>
    <t>450822</t>
  </si>
  <si>
    <t>MEDICAL CITY LAS COLINAS</t>
  </si>
  <si>
    <t>6800 N MACARTHUR BLVD</t>
  </si>
  <si>
    <t>75039</t>
  </si>
  <si>
    <t>450833</t>
  </si>
  <si>
    <t>ENNIS REGIONAL MEDICAL CENTER</t>
  </si>
  <si>
    <t>2201 WEST LAMPASAS STREET</t>
  </si>
  <si>
    <t>ENNIS</t>
  </si>
  <si>
    <t>75119</t>
  </si>
  <si>
    <t>450851</t>
  </si>
  <si>
    <t>BAYLOR SCOTT AND WHITE HEART AND VASCULAR HOSPITAL</t>
  </si>
  <si>
    <t>450885</t>
  </si>
  <si>
    <t>BAYLOR SCOTT AND WHITE MEDICAL CENTER CENTENNIAL</t>
  </si>
  <si>
    <t>12505 LEBANON ROAD</t>
  </si>
  <si>
    <t>FRISCO</t>
  </si>
  <si>
    <t>75035</t>
  </si>
  <si>
    <t>450890</t>
  </si>
  <si>
    <t>BAYLOR REGIONAL MEDICAL CENTER AT PLANO</t>
  </si>
  <si>
    <t>670025</t>
  </si>
  <si>
    <t>THE HEART HOSPITAL BAYLOR PLANO</t>
  </si>
  <si>
    <t>670068</t>
  </si>
  <si>
    <t>TEXAS HEALTH PRESBYTERIAN HOSPITAL FLOWER MOUND</t>
  </si>
  <si>
    <t>4400 LONG PRAIRIE ROAD</t>
  </si>
  <si>
    <t>FLOWER MOUND</t>
  </si>
  <si>
    <t>75028</t>
  </si>
  <si>
    <t>670092</t>
  </si>
  <si>
    <t>WALNUT HILL MEDICAL CENTER</t>
  </si>
  <si>
    <t>DRG Definition</t>
  </si>
  <si>
    <t>Provider Id</t>
  </si>
  <si>
    <t>Provider Name</t>
  </si>
  <si>
    <t>Dallas TX Data for DRG 291</t>
  </si>
  <si>
    <t xml:space="preserve">a.  </t>
  </si>
  <si>
    <t>Medicare Payment to Charge Percentage</t>
  </si>
  <si>
    <t>Payment to Charge Percentage</t>
  </si>
  <si>
    <t>Cost if Charge to Cost Ratio is 4.2</t>
  </si>
  <si>
    <t>Loss/Profit</t>
  </si>
  <si>
    <t>-Profit vs not-for-profit hospital</t>
  </si>
  <si>
    <t>-Geographic location (urban, suburban, rural)</t>
  </si>
  <si>
    <t>-Teaching vs non-teaching hospital</t>
  </si>
  <si>
    <t>Accounts Receivable (12 months)</t>
  </si>
  <si>
    <t>Net patient revenue (12 months)</t>
  </si>
  <si>
    <t>Bad debt (12 months)</t>
  </si>
  <si>
    <t>Days in A/R</t>
  </si>
  <si>
    <t>Bad debt % of revenue</t>
  </si>
  <si>
    <t>Excessively high - should review aging reports sorted by time not paid, payer, etc. to focus on collections.</t>
  </si>
  <si>
    <t>Also excessively high - should review revenue cycle processes such as ensuring insurance verification prior</t>
  </si>
  <si>
    <t>to arrival, discussing payment options/set up payment arrangements prior if self pay, ensure prior</t>
  </si>
  <si>
    <t>authorizations are completed as needed.</t>
  </si>
  <si>
    <t>Receivables Aging Report</t>
  </si>
  <si>
    <t>Payer</t>
  </si>
  <si>
    <t>0 - 30</t>
  </si>
  <si>
    <t>31 - 60</t>
  </si>
  <si>
    <t>61 - 90</t>
  </si>
  <si>
    <t>91 - 120</t>
  </si>
  <si>
    <t>121+</t>
  </si>
  <si>
    <t>Total</t>
  </si>
  <si>
    <t>% of Total</t>
  </si>
  <si>
    <t>&lt;60</t>
  </si>
  <si>
    <t>61 - 120</t>
  </si>
  <si>
    <t>&gt;120</t>
  </si>
  <si>
    <t>Aetna</t>
  </si>
  <si>
    <t>Blue Cross</t>
  </si>
  <si>
    <t>Medicaid</t>
  </si>
  <si>
    <t>Medicare Advantage</t>
  </si>
  <si>
    <t>Medicare Traditional</t>
  </si>
  <si>
    <t>Other Insurance</t>
  </si>
  <si>
    <t>Self Pay</t>
  </si>
  <si>
    <t>United Healthcare</t>
  </si>
  <si>
    <t>Cigna</t>
  </si>
  <si>
    <t>Observations:</t>
  </si>
  <si>
    <t>Oldest receivables are with Medicare and Blue Cross</t>
  </si>
  <si>
    <t>Percent of Total per Period</t>
  </si>
  <si>
    <t>c.</t>
  </si>
  <si>
    <t>Recommendations:</t>
  </si>
  <si>
    <t>Identify percent of total</t>
  </si>
  <si>
    <t xml:space="preserve">Overall top payers are government sponsored programs (Medicare and Medicaid) and then secondly Blue Cross - so they are highly </t>
  </si>
  <si>
    <t>dependent upon government programs (patients are seniors and low income)</t>
  </si>
  <si>
    <t>There is a substantial amount of self-pay, which could also be a concern - patients may be uninsured</t>
  </si>
  <si>
    <t>Conduct further analysis on types of government claims that may be slow to pay - are there problems with documentation, incomplete claims, etc.?  Can a</t>
  </si>
  <si>
    <t>root cause be identified based on a certain type of claim or patient/procedure?</t>
  </si>
  <si>
    <t>Review contract with Blue Cross to see if there are areas that staff may not be aware of (e.g., requirements for claims, documentation) that are causing delays.  Ensure that</t>
  </si>
  <si>
    <t>staff are all familiar with claims filing requirements by conducting training periodically.</t>
  </si>
  <si>
    <t>Ensure that patients classified as "self pay" aren't being mis-classified.  Do they qualify for Medicaid or other government programs?  Reach out to those patients</t>
  </si>
  <si>
    <t>and assist with filing if they are eligible</t>
  </si>
  <si>
    <t>Denials Data</t>
  </si>
  <si>
    <t>Denial Category</t>
  </si>
  <si>
    <t>Untimely Filing</t>
  </si>
  <si>
    <t>Medical Necessity</t>
  </si>
  <si>
    <t xml:space="preserve">Total Denials </t>
  </si>
  <si>
    <t>DRG Description</t>
  </si>
  <si>
    <t>VAGINAL DELIVERY W/O COMPLICATING DIAGNOSES</t>
  </si>
  <si>
    <t>NORMAL NEWBORN</t>
  </si>
  <si>
    <t>MCD</t>
  </si>
  <si>
    <t>BCB</t>
  </si>
  <si>
    <t>MAN</t>
  </si>
  <si>
    <t>MCR</t>
  </si>
  <si>
    <t>ESOPHAGITIS, GASTROENT &amp; MISC DIGEST DISORDERS W/O MCC</t>
  </si>
  <si>
    <t>DIGESTIVE MALIGNANCY W/O CC/MCC</t>
  </si>
  <si>
    <t>POSTOPERATIVE &amp; POST-TRAUMATIC INFECTIONS W/O MCC</t>
  </si>
  <si>
    <t>CHEST PAIN</t>
  </si>
  <si>
    <t>CESAREAN SECTION W CC/MCC</t>
  </si>
  <si>
    <t>NEONATE W OTHER SIGNIFICANT PROBLEMS</t>
  </si>
  <si>
    <t>VIRAL ILLNESS W/O MCC</t>
  </si>
  <si>
    <t>OTHER ANTEPARTUM DIAGNOSES W MEDICAL COMPLICATIONS</t>
  </si>
  <si>
    <t>DIABETES W MCC</t>
  </si>
  <si>
    <t>SKIN GRAFT &amp;/OR DEBRID FOR SKN ULCER OR CELLULITIS W CC</t>
  </si>
  <si>
    <t>PSYCHOSES</t>
  </si>
  <si>
    <t>NUTRITIONAL &amp; MISC METABOLIC DISORDERS W MCC</t>
  </si>
  <si>
    <t>BRONCHITIS &amp; ASTHMA W/O CC/MCC</t>
  </si>
  <si>
    <t>PREMATURITY W MAJOR PROBLEMS</t>
  </si>
  <si>
    <t>May</t>
  </si>
  <si>
    <t>SPINAL FUSION EXCEPT CERVICAL W/O MCC</t>
  </si>
  <si>
    <t>KNEE PROCEDURES W/O PDX OF INFECTION W/O CC/MCC</t>
  </si>
  <si>
    <t>INTRACRANIAL HEMORRHAGE OR CEREBRAL INFARCTION W CC</t>
  </si>
  <si>
    <t>ALCOHOL/DRUG ABUSE OR DEPENDENCE W/O REHABILITATION THERAPY</t>
  </si>
  <si>
    <t>NERVOUS SYSTEM NEOPLASMS W/O MCC</t>
  </si>
  <si>
    <t>TRAUMATIC STUPOR &amp; COMA, COMA &lt;1 HR W CC</t>
  </si>
  <si>
    <t>OTHER FACTORS INFLUENCING HEALTH STATUS</t>
  </si>
  <si>
    <t>CRANIOTOMY &amp; ENDOVASCULAR INTRACRANIAL PROCEDURES W CC</t>
  </si>
  <si>
    <t>NON-EXTENSIVE BURNS</t>
  </si>
  <si>
    <t>MAJOR CHEST TRAUMA W MCC</t>
  </si>
  <si>
    <t>DIGESTIVE MALIGNANCY W CC</t>
  </si>
  <si>
    <t>BONE DISEASES &amp; ARTHROPATHIES W/O MCC</t>
  </si>
  <si>
    <t>DRG</t>
  </si>
  <si>
    <t>Denial Reason</t>
  </si>
  <si>
    <t>Denied Claim</t>
  </si>
  <si>
    <t>Row Labels</t>
  </si>
  <si>
    <t>Grand Total</t>
  </si>
  <si>
    <t>Claim Amount</t>
  </si>
  <si>
    <t>AET</t>
  </si>
  <si>
    <t>CIG</t>
  </si>
  <si>
    <t>KFH</t>
  </si>
  <si>
    <t>Claim Status</t>
  </si>
  <si>
    <t>Not Covered</t>
  </si>
  <si>
    <t>Insufficient Information</t>
  </si>
  <si>
    <t>Late Filing</t>
  </si>
  <si>
    <t>Preauthorization</t>
  </si>
  <si>
    <t>Administrative Error</t>
  </si>
  <si>
    <t xml:space="preserve">a. </t>
  </si>
  <si>
    <t>Denial Analysis</t>
  </si>
  <si>
    <t>Column Labels</t>
  </si>
  <si>
    <t>Sum of Claim Amount</t>
  </si>
  <si>
    <t>Top reasons include Insufficient Information, Medical Necessity and Not Covered</t>
  </si>
  <si>
    <t>Top payers are BCB, AET and MCD</t>
  </si>
  <si>
    <t>Strategies to correct:</t>
  </si>
  <si>
    <t>Insufficient Information - review for coding issues (could be staff training or data entry errors), clinical staff documentation (notes not complete),</t>
  </si>
  <si>
    <t>Medical Necessity - review for clinical staff documentation (notes not complete).  Also discuss with clinical staff for specifics.</t>
  </si>
  <si>
    <t>Not Covered - review with staff to ensure eligibility is confirmed prior to service.  Also newborns may be an issue as not being listed on insurance.</t>
  </si>
  <si>
    <t>Payer-specific - review contract terms and conduct training with staff to ensure the claims are completed as required by contracts.</t>
  </si>
  <si>
    <t>Count of DRG</t>
  </si>
  <si>
    <t>Also review by DRG code to see if certain diagnoses are also at issue.  In this case newborns not listed on insurance seem to be a major cause.</t>
  </si>
  <si>
    <t>Jan</t>
  </si>
  <si>
    <t>Feb</t>
  </si>
  <si>
    <t>Mar</t>
  </si>
  <si>
    <t>Apr</t>
  </si>
  <si>
    <t>Jun</t>
  </si>
  <si>
    <t>Coding Errors</t>
  </si>
  <si>
    <t>Patient Eligibility</t>
  </si>
  <si>
    <t>Procedure Not Covered</t>
  </si>
  <si>
    <t>Denials Trending Data</t>
  </si>
  <si>
    <t>Trends</t>
  </si>
  <si>
    <t>Observations and Strategies</t>
  </si>
  <si>
    <t>All denials increased monthly through April but</t>
  </si>
  <si>
    <t xml:space="preserve"> seem to be levelling off for May and June.</t>
  </si>
  <si>
    <t>Further review should be done by reason.</t>
  </si>
  <si>
    <t>Preauthorization denials are trending up significantly.</t>
  </si>
  <si>
    <t>Patient eligibility denials spiked in March but have been steadily</t>
  </si>
  <si>
    <t>coming down.  It looks like this was noticed and staff activly</t>
  </si>
  <si>
    <t xml:space="preserve">is working to reduce these denials by confirming eligibility </t>
  </si>
  <si>
    <t>prior to the patient receiving care.</t>
  </si>
  <si>
    <t>Untimely filings are very low relative to the other denials.</t>
  </si>
  <si>
    <t xml:space="preserve">A quick refresh for staff may be beneficial or further </t>
  </si>
  <si>
    <t>analysis done to eliminate these completely.</t>
  </si>
  <si>
    <t>Medical necessity denials are clearly on an increasing</t>
  </si>
  <si>
    <t xml:space="preserve">done to determine root cause, which could be </t>
  </si>
  <si>
    <t>clinical documentation missing, failure to contact</t>
  </si>
  <si>
    <t>the payer and confirm elgibility and coverage, and</t>
  </si>
  <si>
    <t xml:space="preserve">discussion with the patient on their responsibility </t>
  </si>
  <si>
    <t>for payment if the payer does not cover it.</t>
  </si>
  <si>
    <t>trend.  Further analysis into these claims needs to be</t>
  </si>
  <si>
    <t>Coding error denials trended up significantly into April</t>
  </si>
  <si>
    <t>but are trending back down.  It seems a problem may have</t>
  </si>
  <si>
    <t>been identified and corrected (perhaps through training)</t>
  </si>
  <si>
    <t>but this may indicate continued training and education</t>
  </si>
  <si>
    <t>needs to be conducted for coding and claims review</t>
  </si>
  <si>
    <t>staff to ensure this downward trend continues.</t>
  </si>
  <si>
    <t>Procedure not covered denials trended sigificantly higher for the</t>
  </si>
  <si>
    <t>However the dollars are still pretty high so this needs</t>
  </si>
  <si>
    <t>additional focus - root cause analysis should be conducted</t>
  </si>
  <si>
    <t>to determine if particular procedures are being denied,</t>
  </si>
  <si>
    <t>first 3 months but now seems to be leveling and trending back down.</t>
  </si>
  <si>
    <t xml:space="preserve">if particular payers are denying claims, etc.  Next steps may include </t>
  </si>
  <si>
    <t>more training for staff improve familiarity with contracts</t>
  </si>
  <si>
    <t xml:space="preserve">and advise patients when they may be responsible for </t>
  </si>
  <si>
    <t>payment.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</si>
</sst>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$-409]#,##0.00;[$$-409]\-#,##0.00"/>
    <numFmt numFmtId="167" formatCode="_(&quot;$&quot;* #,##0_);_(&quot;$&quot;* \(#,##0\);_(&quot;$&quot;* &quot;-&quot;??_);_(@_)"/>
    <numFmt numFmtId="168" formatCode="0.0%"/>
    <numFmt numFmtId="170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3F4F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4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17" fontId="6" fillId="0" borderId="2" xfId="0" applyNumberFormat="1" applyFont="1" applyBorder="1" applyAlignment="1">
      <alignment horizontal="left" indent="1"/>
    </xf>
    <xf numFmtId="0" fontId="6" fillId="0" borderId="2" xfId="0" applyFont="1" applyBorder="1" applyAlignment="1">
      <alignment horizontal="center" vertical="center" wrapText="1"/>
    </xf>
    <xf numFmtId="17" fontId="6" fillId="0" borderId="3" xfId="0" applyNumberFormat="1" applyFont="1" applyBorder="1" applyAlignment="1">
      <alignment horizontal="left" indent="1"/>
    </xf>
    <xf numFmtId="0" fontId="6" fillId="0" borderId="3" xfId="0" applyFont="1" applyBorder="1" applyAlignment="1">
      <alignment horizontal="center" vertical="center" wrapText="1"/>
    </xf>
    <xf numFmtId="17" fontId="6" fillId="3" borderId="3" xfId="0" applyNumberFormat="1" applyFont="1" applyFill="1" applyBorder="1" applyAlignment="1">
      <alignment horizontal="left" indent="1"/>
    </xf>
    <xf numFmtId="0" fontId="6" fillId="0" borderId="3" xfId="0" applyFont="1" applyBorder="1" applyAlignment="1">
      <alignment horizontal="left" indent="1"/>
    </xf>
    <xf numFmtId="0" fontId="6" fillId="0" borderId="3" xfId="0" applyFont="1" applyBorder="1" applyAlignment="1">
      <alignment horizontal="left" wrapText="1" indent="1"/>
    </xf>
    <xf numFmtId="0" fontId="6" fillId="0" borderId="3" xfId="0" applyFont="1" applyBorder="1" applyAlignment="1">
      <alignment horizontal="center" wrapText="1"/>
    </xf>
    <xf numFmtId="17" fontId="4" fillId="2" borderId="1" xfId="0" applyNumberFormat="1" applyFont="1" applyFill="1" applyBorder="1"/>
    <xf numFmtId="0" fontId="6" fillId="3" borderId="3" xfId="0" applyFont="1" applyFill="1" applyBorder="1" applyAlignment="1">
      <alignment horizontal="left" indent="1"/>
    </xf>
    <xf numFmtId="17" fontId="6" fillId="0" borderId="3" xfId="0" applyNumberFormat="1" applyFont="1" applyBorder="1" applyAlignment="1">
      <alignment horizontal="left" wrapText="1" indent="1"/>
    </xf>
    <xf numFmtId="17" fontId="6" fillId="0" borderId="4" xfId="0" applyNumberFormat="1" applyFont="1" applyBorder="1" applyAlignment="1">
      <alignment horizontal="left" indent="1"/>
    </xf>
    <xf numFmtId="0" fontId="6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44" fontId="6" fillId="0" borderId="7" xfId="2" applyFont="1" applyBorder="1" applyAlignment="1">
      <alignment horizontal="center" wrapText="1"/>
    </xf>
    <xf numFmtId="44" fontId="6" fillId="0" borderId="6" xfId="2" applyFont="1" applyFill="1" applyBorder="1" applyAlignment="1">
      <alignment horizontal="center" wrapText="1"/>
    </xf>
    <xf numFmtId="44" fontId="6" fillId="0" borderId="7" xfId="2" applyFont="1" applyFill="1" applyBorder="1" applyAlignment="1">
      <alignment horizontal="center" wrapText="1"/>
    </xf>
    <xf numFmtId="44" fontId="4" fillId="2" borderId="5" xfId="2" applyFont="1" applyFill="1" applyBorder="1" applyAlignment="1">
      <alignment horizontal="center" wrapText="1"/>
    </xf>
    <xf numFmtId="0" fontId="0" fillId="0" borderId="0" xfId="0" applyAlignment="1"/>
    <xf numFmtId="0" fontId="8" fillId="2" borderId="10" xfId="0" applyFont="1" applyFill="1" applyBorder="1" applyAlignment="1">
      <alignment horizontal="center"/>
    </xf>
    <xf numFmtId="44" fontId="5" fillId="2" borderId="5" xfId="2" applyFont="1" applyFill="1" applyBorder="1" applyAlignment="1">
      <alignment horizontal="center" wrapText="1"/>
    </xf>
    <xf numFmtId="164" fontId="6" fillId="0" borderId="6" xfId="0" applyNumberFormat="1" applyFont="1" applyBorder="1" applyAlignment="1"/>
    <xf numFmtId="165" fontId="9" fillId="0" borderId="10" xfId="0" applyNumberFormat="1" applyFont="1" applyBorder="1" applyAlignment="1"/>
    <xf numFmtId="164" fontId="6" fillId="0" borderId="7" xfId="0" applyNumberFormat="1" applyFont="1" applyBorder="1" applyAlignment="1"/>
    <xf numFmtId="165" fontId="9" fillId="0" borderId="11" xfId="0" applyNumberFormat="1" applyFont="1" applyBorder="1" applyAlignment="1"/>
    <xf numFmtId="165" fontId="9" fillId="0" borderId="12" xfId="0" applyNumberFormat="1" applyFont="1" applyBorder="1" applyAlignment="1"/>
    <xf numFmtId="0" fontId="8" fillId="2" borderId="13" xfId="0" applyFont="1" applyFill="1" applyBorder="1" applyAlignment="1">
      <alignment horizontal="center"/>
    </xf>
    <xf numFmtId="164" fontId="9" fillId="0" borderId="11" xfId="0" applyNumberFormat="1" applyFont="1" applyBorder="1" applyAlignment="1"/>
    <xf numFmtId="165" fontId="9" fillId="0" borderId="14" xfId="0" applyNumberFormat="1" applyFont="1" applyBorder="1" applyAlignment="1"/>
    <xf numFmtId="0" fontId="8" fillId="2" borderId="1" xfId="0" applyFont="1" applyFill="1" applyBorder="1" applyAlignment="1">
      <alignment horizontal="center"/>
    </xf>
    <xf numFmtId="165" fontId="9" fillId="0" borderId="15" xfId="0" applyNumberFormat="1" applyFont="1" applyBorder="1" applyAlignment="1"/>
    <xf numFmtId="44" fontId="6" fillId="0" borderId="6" xfId="2" applyFont="1" applyBorder="1" applyAlignment="1">
      <alignment horizontal="center" wrapText="1"/>
    </xf>
    <xf numFmtId="165" fontId="9" fillId="0" borderId="16" xfId="0" applyNumberFormat="1" applyFont="1" applyBorder="1" applyAlignment="1"/>
    <xf numFmtId="164" fontId="8" fillId="2" borderId="1" xfId="0" applyNumberFormat="1" applyFont="1" applyFill="1" applyBorder="1" applyAlignment="1">
      <alignment horizontal="center"/>
    </xf>
    <xf numFmtId="164" fontId="6" fillId="0" borderId="8" xfId="0" applyNumberFormat="1" applyFont="1" applyBorder="1" applyAlignment="1"/>
    <xf numFmtId="165" fontId="9" fillId="0" borderId="13" xfId="0" applyNumberFormat="1" applyFont="1" applyBorder="1" applyAlignment="1"/>
    <xf numFmtId="44" fontId="6" fillId="0" borderId="8" xfId="2" applyFont="1" applyBorder="1" applyAlignment="1">
      <alignment horizontal="center" wrapText="1"/>
    </xf>
    <xf numFmtId="0" fontId="6" fillId="0" borderId="4" xfId="0" applyFont="1" applyBorder="1" applyAlignment="1">
      <alignment horizontal="left" indent="1"/>
    </xf>
    <xf numFmtId="0" fontId="6" fillId="0" borderId="4" xfId="0" applyFont="1" applyBorder="1" applyAlignment="1">
      <alignment horizontal="center" wrapText="1"/>
    </xf>
    <xf numFmtId="44" fontId="6" fillId="0" borderId="8" xfId="2" applyFont="1" applyFill="1" applyBorder="1" applyAlignment="1">
      <alignment horizontal="center" wrapText="1"/>
    </xf>
    <xf numFmtId="165" fontId="9" fillId="0" borderId="17" xfId="0" applyNumberFormat="1" applyFont="1" applyBorder="1" applyAlignment="1"/>
    <xf numFmtId="0" fontId="2" fillId="0" borderId="0" xfId="0" applyFont="1" applyAlignment="1">
      <alignment horizontal="center"/>
    </xf>
    <xf numFmtId="0" fontId="0" fillId="0" borderId="0" xfId="0" quotePrefix="1"/>
    <xf numFmtId="44" fontId="5" fillId="2" borderId="1" xfId="2" applyFont="1" applyFill="1" applyBorder="1" applyAlignment="1">
      <alignment horizontal="center" wrapText="1"/>
    </xf>
    <xf numFmtId="44" fontId="6" fillId="0" borderId="2" xfId="2" applyFont="1" applyFill="1" applyBorder="1" applyAlignment="1">
      <alignment horizontal="center" wrapText="1"/>
    </xf>
    <xf numFmtId="44" fontId="0" fillId="0" borderId="9" xfId="0" applyNumberFormat="1" applyBorder="1" applyAlignment="1"/>
    <xf numFmtId="44" fontId="6" fillId="0" borderId="3" xfId="2" applyFont="1" applyFill="1" applyBorder="1" applyAlignment="1">
      <alignment horizontal="center" wrapText="1"/>
    </xf>
    <xf numFmtId="44" fontId="6" fillId="0" borderId="3" xfId="2" applyFont="1" applyBorder="1" applyAlignment="1">
      <alignment horizontal="center" wrapText="1"/>
    </xf>
    <xf numFmtId="44" fontId="6" fillId="0" borderId="2" xfId="2" applyFont="1" applyBorder="1" applyAlignment="1">
      <alignment horizontal="center" wrapText="1"/>
    </xf>
    <xf numFmtId="44" fontId="6" fillId="0" borderId="4" xfId="2" applyFont="1" applyBorder="1" applyAlignment="1">
      <alignment horizontal="center" wrapText="1"/>
    </xf>
    <xf numFmtId="44" fontId="4" fillId="2" borderId="1" xfId="2" applyFont="1" applyFill="1" applyBorder="1" applyAlignment="1">
      <alignment horizontal="center" wrapText="1"/>
    </xf>
    <xf numFmtId="44" fontId="6" fillId="0" borderId="4" xfId="2" applyFont="1" applyFill="1" applyBorder="1" applyAlignment="1">
      <alignment horizontal="center" wrapText="1"/>
    </xf>
    <xf numFmtId="44" fontId="0" fillId="0" borderId="12" xfId="0" applyNumberFormat="1" applyBorder="1" applyAlignment="1"/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1" xfId="0" applyNumberFormat="1" applyBorder="1"/>
    <xf numFmtId="0" fontId="0" fillId="0" borderId="13" xfId="0" applyBorder="1"/>
    <xf numFmtId="164" fontId="0" fillId="0" borderId="13" xfId="0" applyNumberFormat="1" applyBorder="1"/>
    <xf numFmtId="0" fontId="10" fillId="4" borderId="18" xfId="0" applyFont="1" applyFill="1" applyBorder="1" applyAlignment="1">
      <alignment horizontal="center" vertical="top" wrapText="1"/>
    </xf>
    <xf numFmtId="164" fontId="10" fillId="4" borderId="18" xfId="2" applyNumberFormat="1" applyFont="1" applyFill="1" applyBorder="1" applyAlignment="1">
      <alignment horizontal="center" vertical="top" wrapText="1"/>
    </xf>
    <xf numFmtId="164" fontId="10" fillId="4" borderId="19" xfId="2" applyNumberFormat="1" applyFont="1" applyFill="1" applyBorder="1" applyAlignment="1">
      <alignment horizontal="center" vertical="top" wrapText="1"/>
    </xf>
    <xf numFmtId="9" fontId="0" fillId="0" borderId="1" xfId="3" applyFont="1" applyBorder="1"/>
    <xf numFmtId="9" fontId="0" fillId="0" borderId="13" xfId="3" applyFont="1" applyBorder="1"/>
    <xf numFmtId="0" fontId="0" fillId="0" borderId="13" xfId="0" applyBorder="1" applyAlignment="1">
      <alignment horizontal="center"/>
    </xf>
    <xf numFmtId="3" fontId="0" fillId="0" borderId="13" xfId="0" applyNumberFormat="1" applyBorder="1"/>
    <xf numFmtId="3" fontId="10" fillId="4" borderId="18" xfId="1" applyNumberFormat="1" applyFont="1" applyFill="1" applyBorder="1" applyAlignment="1">
      <alignment horizontal="center" vertical="top" wrapText="1"/>
    </xf>
    <xf numFmtId="8" fontId="0" fillId="0" borderId="1" xfId="0" applyNumberFormat="1" applyBorder="1"/>
    <xf numFmtId="8" fontId="0" fillId="0" borderId="13" xfId="0" applyNumberFormat="1" applyBorder="1"/>
    <xf numFmtId="44" fontId="0" fillId="0" borderId="0" xfId="2" applyFont="1"/>
    <xf numFmtId="167" fontId="0" fillId="0" borderId="0" xfId="2" applyNumberFormat="1" applyFont="1"/>
    <xf numFmtId="168" fontId="0" fillId="0" borderId="0" xfId="3" applyNumberFormat="1" applyFont="1"/>
    <xf numFmtId="43" fontId="0" fillId="0" borderId="0" xfId="1" applyFont="1"/>
    <xf numFmtId="170" fontId="0" fillId="0" borderId="0" xfId="1" applyNumberFormat="1" applyFont="1"/>
    <xf numFmtId="0" fontId="13" fillId="5" borderId="20" xfId="0" applyFont="1" applyFill="1" applyBorder="1"/>
    <xf numFmtId="0" fontId="13" fillId="5" borderId="21" xfId="0" applyFont="1" applyFill="1" applyBorder="1" applyAlignment="1">
      <alignment horizontal="center"/>
    </xf>
    <xf numFmtId="0" fontId="13" fillId="5" borderId="22" xfId="0" applyFont="1" applyFill="1" applyBorder="1" applyAlignment="1">
      <alignment horizontal="center"/>
    </xf>
    <xf numFmtId="0" fontId="12" fillId="0" borderId="23" xfId="0" applyFont="1" applyBorder="1"/>
    <xf numFmtId="167" fontId="12" fillId="6" borderId="1" xfId="2" applyNumberFormat="1" applyFont="1" applyFill="1" applyBorder="1"/>
    <xf numFmtId="9" fontId="12" fillId="6" borderId="1" xfId="3" applyFont="1" applyFill="1" applyBorder="1"/>
    <xf numFmtId="9" fontId="12" fillId="6" borderId="24" xfId="3" applyFont="1" applyFill="1" applyBorder="1"/>
    <xf numFmtId="0" fontId="12" fillId="0" borderId="1" xfId="0" applyFont="1" applyBorder="1"/>
    <xf numFmtId="0" fontId="13" fillId="5" borderId="0" xfId="0" applyFont="1" applyFill="1"/>
    <xf numFmtId="167" fontId="13" fillId="5" borderId="0" xfId="0" applyNumberFormat="1" applyFont="1" applyFill="1"/>
    <xf numFmtId="9" fontId="13" fillId="5" borderId="0" xfId="3" applyFont="1" applyFill="1"/>
    <xf numFmtId="9" fontId="12" fillId="8" borderId="24" xfId="3" applyFont="1" applyFill="1" applyBorder="1"/>
    <xf numFmtId="9" fontId="12" fillId="8" borderId="1" xfId="3" applyFont="1" applyFill="1" applyBorder="1"/>
    <xf numFmtId="0" fontId="13" fillId="5" borderId="25" xfId="0" applyFont="1" applyFill="1" applyBorder="1" applyAlignment="1">
      <alignment horizontal="center"/>
    </xf>
    <xf numFmtId="0" fontId="13" fillId="5" borderId="26" xfId="0" applyFont="1" applyFill="1" applyBorder="1" applyAlignment="1">
      <alignment horizontal="center"/>
    </xf>
    <xf numFmtId="0" fontId="13" fillId="5" borderId="27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2" fillId="0" borderId="0" xfId="1" applyFont="1"/>
    <xf numFmtId="0" fontId="0" fillId="0" borderId="1" xfId="1" applyNumberFormat="1" applyFont="1" applyBorder="1" applyAlignment="1">
      <alignment vertical="top"/>
    </xf>
    <xf numFmtId="44" fontId="12" fillId="0" borderId="1" xfId="2" applyFont="1" applyBorder="1"/>
    <xf numFmtId="43" fontId="11" fillId="9" borderId="1" xfId="1" applyFont="1" applyFill="1" applyBorder="1" applyAlignment="1">
      <alignment horizontal="center" vertical="top"/>
    </xf>
    <xf numFmtId="0" fontId="14" fillId="9" borderId="1" xfId="0" applyFont="1" applyFill="1" applyBorder="1" applyAlignment="1">
      <alignment horizontal="center"/>
    </xf>
    <xf numFmtId="44" fontId="14" fillId="9" borderId="1" xfId="2" applyFont="1" applyFill="1" applyBorder="1" applyAlignment="1">
      <alignment horizontal="center"/>
    </xf>
    <xf numFmtId="44" fontId="0" fillId="0" borderId="0" xfId="0" applyNumberFormat="1"/>
    <xf numFmtId="0" fontId="2" fillId="0" borderId="0" xfId="0" applyFont="1" applyAlignment="1">
      <alignment horizontal="left"/>
    </xf>
    <xf numFmtId="170" fontId="0" fillId="0" borderId="0" xfId="0" applyNumberFormat="1"/>
    <xf numFmtId="0" fontId="0" fillId="7" borderId="0" xfId="0" applyFill="1" applyAlignment="1">
      <alignment horizontal="left"/>
    </xf>
    <xf numFmtId="170" fontId="0" fillId="7" borderId="0" xfId="0" applyNumberFormat="1" applyFill="1"/>
    <xf numFmtId="0" fontId="11" fillId="10" borderId="0" xfId="0" applyFont="1" applyFill="1" applyAlignment="1">
      <alignment horizontal="center"/>
    </xf>
    <xf numFmtId="0" fontId="11" fillId="10" borderId="0" xfId="0" applyFont="1" applyFill="1" applyBorder="1" applyAlignment="1">
      <alignment horizontal="center"/>
    </xf>
    <xf numFmtId="0" fontId="14" fillId="10" borderId="28" xfId="0" applyFont="1" applyFill="1" applyBorder="1" applyAlignment="1">
      <alignment horizontal="center"/>
    </xf>
    <xf numFmtId="167" fontId="12" fillId="0" borderId="1" xfId="2" applyNumberFormat="1" applyFont="1" applyBorder="1"/>
    <xf numFmtId="167" fontId="0" fillId="0" borderId="1" xfId="2" applyNumberFormat="1" applyFont="1" applyBorder="1"/>
    <xf numFmtId="167" fontId="0" fillId="0" borderId="0" xfId="0" applyNumberFormat="1"/>
    <xf numFmtId="167" fontId="0" fillId="7" borderId="0" xfId="0" applyNumberFormat="1" applyFill="1"/>
    <xf numFmtId="0" fontId="14" fillId="10" borderId="1" xfId="0" applyFont="1" applyFill="1" applyBorder="1"/>
    <xf numFmtId="167" fontId="14" fillId="10" borderId="1" xfId="2" applyNumberFormat="1" applyFont="1" applyFill="1" applyBorder="1"/>
    <xf numFmtId="167" fontId="11" fillId="10" borderId="1" xfId="2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0">
    <dxf>
      <numFmt numFmtId="167" formatCode="_(&quot;$&quot;* #,##0_);_(&quot;$&quot;* \(#,##0\);_(&quot;$&quot;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70" formatCode="_(* #,##0_);_(* \(#,##0\);_(* &quot;-&quot;??_);_(@_)"/>
    </dxf>
    <dxf>
      <numFmt numFmtId="34" formatCode="_(&quot;$&quot;* #,##0.00_);_(&quot;$&quot;* \(#,##0.00\);_(&quot;$&quot;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All Denials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'Exercise 6'!$B$5</c:f>
              <c:strCache>
                <c:ptCount val="1"/>
                <c:pt idx="0">
                  <c:v>Preauthorization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'Exercise 6'!$C$4:$H$4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'Exercise 6'!$C$5:$H$5</c:f>
              <c:numCache>
                <c:formatCode>_("$"* #,##0_);_("$"* \(#,##0\);_("$"* "-"??_);_(@_)</c:formatCode>
                <c:ptCount val="6"/>
                <c:pt idx="0">
                  <c:v>50112</c:v>
                </c:pt>
                <c:pt idx="1">
                  <c:v>65871</c:v>
                </c:pt>
                <c:pt idx="2">
                  <c:v>75963</c:v>
                </c:pt>
                <c:pt idx="3">
                  <c:v>158710</c:v>
                </c:pt>
                <c:pt idx="4">
                  <c:v>165872</c:v>
                </c:pt>
                <c:pt idx="5">
                  <c:v>198575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54-4F24-9DA2-60E4FDC0CA0B}"/>
            </c:ext>
          </c:extLst>
        </c:ser>
        <c:ser>
          <c:idx val="1"/>
          <c:order val="1"/>
          <c:tx>
            <c:strRef>
              <c:f>'Exercise 6'!$B$6</c:f>
              <c:strCache>
                <c:ptCount val="1"/>
                <c:pt idx="0">
                  <c:v>Patient Eligibility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'Exercise 6'!$C$4:$H$4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'Exercise 6'!$C$6:$H$6</c:f>
              <c:numCache>
                <c:formatCode>_("$"* #,##0_);_("$"* \(#,##0\);_("$"* "-"??_);_(@_)</c:formatCode>
                <c:ptCount val="6"/>
                <c:pt idx="0">
                  <c:v>12960</c:v>
                </c:pt>
                <c:pt idx="1">
                  <c:v>15689</c:v>
                </c:pt>
                <c:pt idx="2">
                  <c:v>25449</c:v>
                </c:pt>
                <c:pt idx="3">
                  <c:v>18624</c:v>
                </c:pt>
                <c:pt idx="4">
                  <c:v>13587</c:v>
                </c:pt>
                <c:pt idx="5">
                  <c:v>10598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54-4F24-9DA2-60E4FDC0CA0B}"/>
            </c:ext>
          </c:extLst>
        </c:ser>
        <c:ser>
          <c:idx val="2"/>
          <c:order val="2"/>
          <c:tx>
            <c:strRef>
              <c:f>'Exercise 6'!$B$7</c:f>
              <c:strCache>
                <c:ptCount val="1"/>
                <c:pt idx="0">
                  <c:v>Untimely Filing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'Exercise 6'!$C$4:$H$4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'Exercise 6'!$C$7:$H$7</c:f>
              <c:numCache>
                <c:formatCode>_("$"* #,##0_);_("$"* \(#,##0\);_("$"* "-"??_);_(@_)</c:formatCode>
                <c:ptCount val="6"/>
                <c:pt idx="0">
                  <c:v>7496</c:v>
                </c:pt>
                <c:pt idx="1">
                  <c:v>5405</c:v>
                </c:pt>
                <c:pt idx="2">
                  <c:v>0</c:v>
                </c:pt>
                <c:pt idx="3">
                  <c:v>1587</c:v>
                </c:pt>
                <c:pt idx="4">
                  <c:v>6058</c:v>
                </c:pt>
                <c:pt idx="5">
                  <c:v>2598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54-4F24-9DA2-60E4FDC0CA0B}"/>
            </c:ext>
          </c:extLst>
        </c:ser>
        <c:ser>
          <c:idx val="3"/>
          <c:order val="3"/>
          <c:tx>
            <c:strRef>
              <c:f>'Exercise 6'!$B$8</c:f>
              <c:strCache>
                <c:ptCount val="1"/>
                <c:pt idx="0">
                  <c:v>Medical Necessity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'Exercise 6'!$C$4:$H$4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'Exercise 6'!$C$8:$H$8</c:f>
              <c:numCache>
                <c:formatCode>_("$"* #,##0_);_("$"* \(#,##0\);_("$"* "-"??_);_(@_)</c:formatCode>
                <c:ptCount val="6"/>
                <c:pt idx="0">
                  <c:v>39345</c:v>
                </c:pt>
                <c:pt idx="1">
                  <c:v>46894</c:v>
                </c:pt>
                <c:pt idx="2">
                  <c:v>55298</c:v>
                </c:pt>
                <c:pt idx="3">
                  <c:v>65874</c:v>
                </c:pt>
                <c:pt idx="4">
                  <c:v>77689</c:v>
                </c:pt>
                <c:pt idx="5">
                  <c:v>88136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54-4F24-9DA2-60E4FDC0CA0B}"/>
            </c:ext>
          </c:extLst>
        </c:ser>
        <c:ser>
          <c:idx val="4"/>
          <c:order val="4"/>
          <c:tx>
            <c:strRef>
              <c:f>'Exercise 6'!$B$9</c:f>
              <c:strCache>
                <c:ptCount val="1"/>
                <c:pt idx="0">
                  <c:v>Coding Errors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'Exercise 6'!$C$4:$H$4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'Exercise 6'!$C$9:$H$9</c:f>
              <c:numCache>
                <c:formatCode>_("$"* #,##0_);_("$"* \(#,##0\);_("$"* "-"??_);_(@_)</c:formatCode>
                <c:ptCount val="6"/>
                <c:pt idx="0">
                  <c:v>65025</c:v>
                </c:pt>
                <c:pt idx="1">
                  <c:v>79527</c:v>
                </c:pt>
                <c:pt idx="2">
                  <c:v>87695</c:v>
                </c:pt>
                <c:pt idx="3">
                  <c:v>180674</c:v>
                </c:pt>
                <c:pt idx="4">
                  <c:v>95745</c:v>
                </c:pt>
                <c:pt idx="5">
                  <c:v>68977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54-4F24-9DA2-60E4FDC0CA0B}"/>
            </c:ext>
          </c:extLst>
        </c:ser>
        <c:ser>
          <c:idx val="5"/>
          <c:order val="5"/>
          <c:tx>
            <c:strRef>
              <c:f>'Exercise 6'!$B$10</c:f>
              <c:strCache>
                <c:ptCount val="1"/>
                <c:pt idx="0">
                  <c:v>Procedure Not Covered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'Exercise 6'!$C$4:$H$4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'Exercise 6'!$C$10:$H$10</c:f>
              <c:numCache>
                <c:formatCode>_("$"* #,##0_);_("$"* \(#,##0\);_("$"* "-"??_);_(@_)</c:formatCode>
                <c:ptCount val="6"/>
                <c:pt idx="0">
                  <c:v>89910</c:v>
                </c:pt>
                <c:pt idx="1">
                  <c:v>185269</c:v>
                </c:pt>
                <c:pt idx="2">
                  <c:v>258466</c:v>
                </c:pt>
                <c:pt idx="3">
                  <c:v>257668</c:v>
                </c:pt>
                <c:pt idx="4">
                  <c:v>248773</c:v>
                </c:pt>
                <c:pt idx="5">
                  <c:v>207985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54-4F24-9DA2-60E4FDC0C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3556559"/>
        <c:axId val="1569352831"/>
        <c:axId val="0"/>
      </c:bar3DChart>
      <c:catAx>
        <c:axId val="1053556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352831"/>
        <c:crosses val="autoZero"/>
        <c:auto val="1"/>
        <c:lblAlgn val="ctr"/>
        <c:lblOffset val="100"/>
        <c:noMultiLvlLbl val="0"/>
      </c:catAx>
      <c:valAx>
        <c:axId val="156935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556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Preauthorizations</a:t>
            </a:r>
          </a:p>
        </c:rich>
      </c:tx>
      <c:layout>
        <c:manualLayout>
          <c:xMode val="edge"/>
          <c:yMode val="edge"/>
          <c:x val="0.40949300087489071"/>
          <c:y val="2.782608187587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4283932614368"/>
          <c:y val="0.19486111111111112"/>
          <c:w val="0.82217340556489504"/>
          <c:h val="0.7208876494604841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'Exercise 6'!$C$5:$H$5</c:f>
              <c:numCache>
                <c:formatCode>_("$"* #,##0_);_("$"* \(#,##0\);_("$"* "-"??_);_(@_)</c:formatCode>
                <c:ptCount val="6"/>
                <c:pt idx="0">
                  <c:v>50112</c:v>
                </c:pt>
                <c:pt idx="1">
                  <c:v>65871</c:v>
                </c:pt>
                <c:pt idx="2">
                  <c:v>75963</c:v>
                </c:pt>
                <c:pt idx="3">
                  <c:v>158710</c:v>
                </c:pt>
                <c:pt idx="4">
                  <c:v>165872</c:v>
                </c:pt>
                <c:pt idx="5">
                  <c:v>198575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2-4F45-B7FB-11A0EE6DE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3338895"/>
        <c:axId val="564746175"/>
      </c:lineChart>
      <c:catAx>
        <c:axId val="1173338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746175"/>
        <c:crosses val="autoZero"/>
        <c:auto val="1"/>
        <c:lblAlgn val="ctr"/>
        <c:lblOffset val="100"/>
        <c:noMultiLvlLbl val="0"/>
      </c:catAx>
      <c:valAx>
        <c:axId val="564746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3338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Patient Eligibility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77490592694136"/>
          <c:y val="0.19486111111111112"/>
          <c:w val="0.83482689289939049"/>
          <c:h val="0.72088764946048411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'Exercise 6'!$C$6:$H$6</c:f>
              <c:numCache>
                <c:formatCode>_("$"* #,##0_);_("$"* \(#,##0\);_("$"* "-"??_);_(@_)</c:formatCode>
                <c:ptCount val="6"/>
                <c:pt idx="0">
                  <c:v>12960</c:v>
                </c:pt>
                <c:pt idx="1">
                  <c:v>15689</c:v>
                </c:pt>
                <c:pt idx="2">
                  <c:v>25449</c:v>
                </c:pt>
                <c:pt idx="3">
                  <c:v>18624</c:v>
                </c:pt>
                <c:pt idx="4">
                  <c:v>13587</c:v>
                </c:pt>
                <c:pt idx="5">
                  <c:v>10598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1-4E55-A64C-7C80C7114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399344"/>
        <c:axId val="1076863791"/>
      </c:lineChart>
      <c:catAx>
        <c:axId val="7633993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6863791"/>
        <c:crosses val="autoZero"/>
        <c:auto val="1"/>
        <c:lblAlgn val="ctr"/>
        <c:lblOffset val="100"/>
        <c:noMultiLvlLbl val="0"/>
      </c:catAx>
      <c:valAx>
        <c:axId val="1076863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399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Untimely Filing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'Exercise 6'!$C$7:$H$7</c:f>
              <c:numCache>
                <c:formatCode>_("$"* #,##0_);_("$"* \(#,##0\);_("$"* "-"??_);_(@_)</c:formatCode>
                <c:ptCount val="6"/>
                <c:pt idx="0">
                  <c:v>7496</c:v>
                </c:pt>
                <c:pt idx="1">
                  <c:v>5405</c:v>
                </c:pt>
                <c:pt idx="2">
                  <c:v>0</c:v>
                </c:pt>
                <c:pt idx="3">
                  <c:v>1587</c:v>
                </c:pt>
                <c:pt idx="4">
                  <c:v>6058</c:v>
                </c:pt>
                <c:pt idx="5">
                  <c:v>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7-4A02-9752-A268337A2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272383"/>
        <c:axId val="564743263"/>
      </c:lineChart>
      <c:catAx>
        <c:axId val="146272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743263"/>
        <c:crosses val="autoZero"/>
        <c:auto val="1"/>
        <c:lblAlgn val="ctr"/>
        <c:lblOffset val="100"/>
        <c:noMultiLvlLbl val="0"/>
      </c:catAx>
      <c:valAx>
        <c:axId val="564743263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72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Medical Necessity</a:t>
            </a:r>
          </a:p>
        </c:rich>
      </c:tx>
      <c:layout>
        <c:manualLayout>
          <c:xMode val="edge"/>
          <c:yMode val="edge"/>
          <c:x val="0.33004327575066922"/>
          <c:y val="3.74926749055425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'Exercise 6'!$C$8:$H$8</c:f>
              <c:numCache>
                <c:formatCode>_("$"* #,##0_);_("$"* \(#,##0\);_("$"* "-"??_);_(@_)</c:formatCode>
                <c:ptCount val="6"/>
                <c:pt idx="0">
                  <c:v>39345</c:v>
                </c:pt>
                <c:pt idx="1">
                  <c:v>46894</c:v>
                </c:pt>
                <c:pt idx="2">
                  <c:v>55298</c:v>
                </c:pt>
                <c:pt idx="3">
                  <c:v>65874</c:v>
                </c:pt>
                <c:pt idx="4">
                  <c:v>77689</c:v>
                </c:pt>
                <c:pt idx="5">
                  <c:v>88136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4-4CE1-B50A-1B375FDA5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4211135"/>
        <c:axId val="554190927"/>
      </c:lineChart>
      <c:catAx>
        <c:axId val="105421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190927"/>
        <c:crosses val="autoZero"/>
        <c:auto val="1"/>
        <c:lblAlgn val="ctr"/>
        <c:lblOffset val="100"/>
        <c:noMultiLvlLbl val="0"/>
      </c:catAx>
      <c:valAx>
        <c:axId val="55419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4211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Coding</a:t>
            </a:r>
            <a:r>
              <a:rPr lang="en-US" baseline="0"/>
              <a:t> Errors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'Exercise 6'!$C$9:$H$9</c:f>
              <c:numCache>
                <c:formatCode>_("$"* #,##0_);_("$"* \(#,##0\);_("$"* "-"??_);_(@_)</c:formatCode>
                <c:ptCount val="6"/>
                <c:pt idx="0">
                  <c:v>65025</c:v>
                </c:pt>
                <c:pt idx="1">
                  <c:v>79527</c:v>
                </c:pt>
                <c:pt idx="2">
                  <c:v>87695</c:v>
                </c:pt>
                <c:pt idx="3">
                  <c:v>180674</c:v>
                </c:pt>
                <c:pt idx="4">
                  <c:v>95745</c:v>
                </c:pt>
                <c:pt idx="5">
                  <c:v>68977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B-44E1-88BE-1229B0E08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372512"/>
        <c:axId val="342098544"/>
      </c:lineChart>
      <c:catAx>
        <c:axId val="31937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098544"/>
        <c:crosses val="autoZero"/>
        <c:auto val="1"/>
        <c:lblAlgn val="ctr"/>
        <c:lblOffset val="100"/>
        <c:noMultiLvlLbl val="0"/>
      </c:catAx>
      <c:valAx>
        <c:axId val="34209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37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Procedure Not Covered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'Exercise 6'!$C$10:$H$10</c:f>
              <c:numCache>
                <c:formatCode>_("$"* #,##0_);_("$"* \(#,##0\);_("$"* "-"??_);_(@_)</c:formatCode>
                <c:ptCount val="6"/>
                <c:pt idx="0">
                  <c:v>89910</c:v>
                </c:pt>
                <c:pt idx="1">
                  <c:v>185269</c:v>
                </c:pt>
                <c:pt idx="2">
                  <c:v>258466</c:v>
                </c:pt>
                <c:pt idx="3">
                  <c:v>257668</c:v>
                </c:pt>
                <c:pt idx="4">
                  <c:v>248773</c:v>
                </c:pt>
                <c:pt idx="5">
                  <c:v>207985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D-46F5-ABC9-137B92EDE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42144"/>
        <c:axId val="1076856719"/>
      </c:lineChart>
      <c:catAx>
        <c:axId val="76344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6856719"/>
        <c:crosses val="autoZero"/>
        <c:auto val="1"/>
        <c:lblAlgn val="ctr"/>
        <c:lblOffset val="100"/>
        <c:noMultiLvlLbl val="0"/>
      </c:catAx>
      <c:valAx>
        <c:axId val="1076856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4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14</xdr:row>
      <xdr:rowOff>47626</xdr:rowOff>
    </xdr:from>
    <xdr:to>
      <xdr:col>5</xdr:col>
      <xdr:colOff>35720</xdr:colOff>
      <xdr:row>28</xdr:row>
      <xdr:rowOff>130970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399DAD-9219-4365-97D4-963F6BEDB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629840</xdr:colOff>
      <xdr:row>30</xdr:row>
      <xdr:rowOff>103583</xdr:rowOff>
    </xdr:from>
    <xdr:to>
      <xdr:col>4</xdr:col>
      <xdr:colOff>11906</xdr:colOff>
      <xdr:row>41</xdr:row>
      <xdr:rowOff>130968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06E8DFF-AA5A-458A-866A-30E00C0F6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17858</xdr:colOff>
      <xdr:row>43</xdr:row>
      <xdr:rowOff>32145</xdr:rowOff>
    </xdr:from>
    <xdr:to>
      <xdr:col>3</xdr:col>
      <xdr:colOff>726281</xdr:colOff>
      <xdr:row>54</xdr:row>
      <xdr:rowOff>47624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EF643B2-9D28-4AFF-B2A6-B6672E299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629839</xdr:colOff>
      <xdr:row>55</xdr:row>
      <xdr:rowOff>72628</xdr:rowOff>
    </xdr:from>
    <xdr:to>
      <xdr:col>3</xdr:col>
      <xdr:colOff>690562</xdr:colOff>
      <xdr:row>66</xdr:row>
      <xdr:rowOff>83344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8C71093-07D7-42C9-90CF-5A25C1710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27381</xdr:colOff>
      <xdr:row>67</xdr:row>
      <xdr:rowOff>84533</xdr:rowOff>
    </xdr:from>
    <xdr:to>
      <xdr:col>3</xdr:col>
      <xdr:colOff>702468</xdr:colOff>
      <xdr:row>78</xdr:row>
      <xdr:rowOff>130968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9B9BAEA-E642-43C6-B9C0-6064435D5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3571</xdr:colOff>
      <xdr:row>79</xdr:row>
      <xdr:rowOff>113109</xdr:rowOff>
    </xdr:from>
    <xdr:to>
      <xdr:col>3</xdr:col>
      <xdr:colOff>704850</xdr:colOff>
      <xdr:row>91</xdr:row>
      <xdr:rowOff>28576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2661A81-7B23-4C17-A276-0BFAD6C68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21430</xdr:colOff>
      <xdr:row>92</xdr:row>
      <xdr:rowOff>102395</xdr:rowOff>
    </xdr:from>
    <xdr:to>
      <xdr:col>3</xdr:col>
      <xdr:colOff>714375</xdr:colOff>
      <xdr:row>104</xdr:row>
      <xdr:rowOff>28574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CBC594C-6851-4583-A3FD-D6D83E66F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oline Kolman" refreshedDate="44022.638984606485" createdVersion="6" refreshedVersion="6" minRefreshableVersion="3" recordCount="60" xr:uid="{922AD809-76F1-4602-A010-F9B6482064C5}">
  <cacheSource type="worksheet">
    <worksheetSource ref="B4:G64" sheet="Exercise 5"/>
  </cacheSource>
  <cacheFields count="6">
    <cacheField name="DRG" numFmtId="0">
      <sharedItems containsSemiMixedTypes="0" containsString="0" containsNumber="1" containsInteger="1" minValue="26" maxValue="951" count="28">
        <n v="26"/>
        <n v="55"/>
        <n v="65"/>
        <n v="86"/>
        <n v="183"/>
        <n v="203"/>
        <n v="313"/>
        <n v="375"/>
        <n v="376"/>
        <n v="392"/>
        <n v="460"/>
        <n v="489"/>
        <n v="554"/>
        <n v="574"/>
        <n v="637"/>
        <n v="640"/>
        <n v="765"/>
        <n v="775"/>
        <n v="781"/>
        <n v="791"/>
        <n v="794"/>
        <n v="795"/>
        <n v="863"/>
        <n v="866"/>
        <n v="885"/>
        <n v="897"/>
        <n v="935"/>
        <n v="951"/>
      </sharedItems>
    </cacheField>
    <cacheField name="DRG Description" numFmtId="0">
      <sharedItems count="28">
        <s v="CRANIOTOMY &amp; ENDOVASCULAR INTRACRANIAL PROCEDURES W CC"/>
        <s v="NERVOUS SYSTEM NEOPLASMS W/O MCC"/>
        <s v="INTRACRANIAL HEMORRHAGE OR CEREBRAL INFARCTION W CC"/>
        <s v="TRAUMATIC STUPOR &amp; COMA, COMA &lt;1 HR W CC"/>
        <s v="MAJOR CHEST TRAUMA W MCC"/>
        <s v="BRONCHITIS &amp; ASTHMA W/O CC/MCC"/>
        <s v="CHEST PAIN"/>
        <s v="DIGESTIVE MALIGNANCY W CC"/>
        <s v="DIGESTIVE MALIGNANCY W/O CC/MCC"/>
        <s v="ESOPHAGITIS, GASTROENT &amp; MISC DIGEST DISORDERS W/O MCC"/>
        <s v="SPINAL FUSION EXCEPT CERVICAL W/O MCC"/>
        <s v="KNEE PROCEDURES W/O PDX OF INFECTION W/O CC/MCC"/>
        <s v="BONE DISEASES &amp; ARTHROPATHIES W/O MCC"/>
        <s v="SKIN GRAFT &amp;/OR DEBRID FOR SKN ULCER OR CELLULITIS W CC"/>
        <s v="DIABETES W MCC"/>
        <s v="NUTRITIONAL &amp; MISC METABOLIC DISORDERS W MCC"/>
        <s v="CESAREAN SECTION W CC/MCC"/>
        <s v="VAGINAL DELIVERY W/O COMPLICATING DIAGNOSES"/>
        <s v="OTHER ANTEPARTUM DIAGNOSES W MEDICAL COMPLICATIONS"/>
        <s v="PREMATURITY W MAJOR PROBLEMS"/>
        <s v="NEONATE W OTHER SIGNIFICANT PROBLEMS"/>
        <s v="NORMAL NEWBORN"/>
        <s v="POSTOPERATIVE &amp; POST-TRAUMATIC INFECTIONS W/O MCC"/>
        <s v="VIRAL ILLNESS W/O MCC"/>
        <s v="PSYCHOSES"/>
        <s v="ALCOHOL/DRUG ABUSE OR DEPENDENCE W/O REHABILITATION THERAPY"/>
        <s v="NON-EXTENSIVE BURNS"/>
        <s v="OTHER FACTORS INFLUENCING HEALTH STATUS"/>
      </sharedItems>
    </cacheField>
    <cacheField name="Payer" numFmtId="0">
      <sharedItems count="7">
        <s v="MCD"/>
        <s v="MCR"/>
        <s v="MAN"/>
        <s v="AET"/>
        <s v="KFH"/>
        <s v="CIG"/>
        <s v="BCB"/>
      </sharedItems>
    </cacheField>
    <cacheField name="Claim Amount" numFmtId="44">
      <sharedItems containsSemiMixedTypes="0" containsString="0" containsNumber="1" minValue="632.20000000000005" maxValue="34697.084999999999"/>
    </cacheField>
    <cacheField name="Claim Status" numFmtId="0">
      <sharedItems/>
    </cacheField>
    <cacheField name="Denial Reason" numFmtId="0">
      <sharedItems count="6">
        <s v="Preauthorization"/>
        <s v="Insufficient Information"/>
        <s v="Not Covered"/>
        <s v="Administrative Error"/>
        <s v="Medical Necessity"/>
        <s v="Late Fil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x v="0"/>
    <x v="0"/>
    <n v="34697.084999999999"/>
    <s v="Denied Claim"/>
    <x v="0"/>
  </r>
  <r>
    <x v="0"/>
    <x v="0"/>
    <x v="0"/>
    <n v="34697.084999999999"/>
    <s v="Denied Claim"/>
    <x v="0"/>
  </r>
  <r>
    <x v="1"/>
    <x v="1"/>
    <x v="1"/>
    <n v="3228.63"/>
    <s v="Denied Claim"/>
    <x v="1"/>
  </r>
  <r>
    <x v="1"/>
    <x v="1"/>
    <x v="1"/>
    <n v="3228.63"/>
    <s v="Denied Claim"/>
    <x v="1"/>
  </r>
  <r>
    <x v="2"/>
    <x v="2"/>
    <x v="2"/>
    <n v="10923.47"/>
    <s v="Denied Claim"/>
    <x v="1"/>
  </r>
  <r>
    <x v="2"/>
    <x v="2"/>
    <x v="2"/>
    <n v="10923.47"/>
    <s v="Denied Claim"/>
    <x v="1"/>
  </r>
  <r>
    <x v="3"/>
    <x v="3"/>
    <x v="3"/>
    <n v="29604.532999999999"/>
    <s v="Denied Claim"/>
    <x v="2"/>
  </r>
  <r>
    <x v="3"/>
    <x v="3"/>
    <x v="3"/>
    <n v="29604.532999999999"/>
    <s v="Denied Claim"/>
    <x v="1"/>
  </r>
  <r>
    <x v="4"/>
    <x v="4"/>
    <x v="3"/>
    <n v="3171.8469999999998"/>
    <s v="Denied Claim"/>
    <x v="3"/>
  </r>
  <r>
    <x v="4"/>
    <x v="4"/>
    <x v="3"/>
    <n v="3171.8469999999998"/>
    <s v="Denied Claim"/>
    <x v="1"/>
  </r>
  <r>
    <x v="5"/>
    <x v="5"/>
    <x v="0"/>
    <n v="10764.865"/>
    <s v="Denied Claim"/>
    <x v="2"/>
  </r>
  <r>
    <x v="6"/>
    <x v="6"/>
    <x v="4"/>
    <n v="9812.6992000000009"/>
    <s v="Denied Claim"/>
    <x v="3"/>
  </r>
  <r>
    <x v="6"/>
    <x v="6"/>
    <x v="4"/>
    <n v="9812.6992000000009"/>
    <s v="Denied Claim"/>
    <x v="1"/>
  </r>
  <r>
    <x v="7"/>
    <x v="7"/>
    <x v="5"/>
    <n v="3575.3339999999998"/>
    <s v="Denied Claim"/>
    <x v="0"/>
  </r>
  <r>
    <x v="7"/>
    <x v="7"/>
    <x v="5"/>
    <n v="3575.3339999999998"/>
    <s v="Denied Claim"/>
    <x v="0"/>
  </r>
  <r>
    <x v="8"/>
    <x v="8"/>
    <x v="5"/>
    <n v="3492.9159999999997"/>
    <s v="Denied Claim"/>
    <x v="0"/>
  </r>
  <r>
    <x v="8"/>
    <x v="8"/>
    <x v="5"/>
    <n v="3492.9159999999997"/>
    <s v="Denied Claim"/>
    <x v="0"/>
  </r>
  <r>
    <x v="9"/>
    <x v="9"/>
    <x v="6"/>
    <n v="7740.7950000000001"/>
    <s v="Denied Claim"/>
    <x v="2"/>
  </r>
  <r>
    <x v="10"/>
    <x v="10"/>
    <x v="3"/>
    <n v="34365.457000000002"/>
    <s v="Denied Claim"/>
    <x v="1"/>
  </r>
  <r>
    <x v="10"/>
    <x v="10"/>
    <x v="3"/>
    <n v="34365.457000000002"/>
    <s v="Denied Claim"/>
    <x v="3"/>
  </r>
  <r>
    <x v="11"/>
    <x v="11"/>
    <x v="6"/>
    <n v="34213.395000000004"/>
    <s v="Denied Claim"/>
    <x v="4"/>
  </r>
  <r>
    <x v="11"/>
    <x v="11"/>
    <x v="6"/>
    <n v="34213.395000000004"/>
    <s v="Denied Claim"/>
    <x v="4"/>
  </r>
  <r>
    <x v="12"/>
    <x v="12"/>
    <x v="0"/>
    <n v="632.20000000000005"/>
    <s v="Denied Claim"/>
    <x v="2"/>
  </r>
  <r>
    <x v="12"/>
    <x v="12"/>
    <x v="0"/>
    <n v="632.20000000000005"/>
    <s v="Denied Claim"/>
    <x v="0"/>
  </r>
  <r>
    <x v="13"/>
    <x v="13"/>
    <x v="6"/>
    <n v="25141.7925"/>
    <s v="Denied Claim"/>
    <x v="4"/>
  </r>
  <r>
    <x v="13"/>
    <x v="13"/>
    <x v="6"/>
    <n v="25141.7925"/>
    <s v="Denied Claim"/>
    <x v="2"/>
  </r>
  <r>
    <x v="14"/>
    <x v="14"/>
    <x v="6"/>
    <n v="17498.474999999999"/>
    <s v="Denied Claim"/>
    <x v="1"/>
  </r>
  <r>
    <x v="14"/>
    <x v="14"/>
    <x v="6"/>
    <n v="17498.474999999999"/>
    <s v="Denied Claim"/>
    <x v="2"/>
  </r>
  <r>
    <x v="15"/>
    <x v="15"/>
    <x v="6"/>
    <n v="11720.362499999999"/>
    <s v="Denied Claim"/>
    <x v="4"/>
  </r>
  <r>
    <x v="16"/>
    <x v="16"/>
    <x v="5"/>
    <n v="4113.16"/>
    <s v="Denied Claim"/>
    <x v="2"/>
  </r>
  <r>
    <x v="17"/>
    <x v="17"/>
    <x v="0"/>
    <n v="2210.8200000000002"/>
    <s v="Denied Claim"/>
    <x v="2"/>
  </r>
  <r>
    <x v="17"/>
    <x v="17"/>
    <x v="0"/>
    <n v="2210.8200000000002"/>
    <s v="Denied Claim"/>
    <x v="2"/>
  </r>
  <r>
    <x v="18"/>
    <x v="18"/>
    <x v="0"/>
    <n v="2685.9450000000002"/>
    <s v="Denied Claim"/>
    <x v="4"/>
  </r>
  <r>
    <x v="19"/>
    <x v="19"/>
    <x v="5"/>
    <n v="10540.067999999999"/>
    <s v="Denied Claim"/>
    <x v="1"/>
  </r>
  <r>
    <x v="19"/>
    <x v="19"/>
    <x v="5"/>
    <n v="10540.067999999999"/>
    <s v="Denied Claim"/>
    <x v="1"/>
  </r>
  <r>
    <x v="20"/>
    <x v="20"/>
    <x v="0"/>
    <n v="1135.2650000000001"/>
    <s v="Denied Claim"/>
    <x v="5"/>
  </r>
  <r>
    <x v="21"/>
    <x v="21"/>
    <x v="6"/>
    <n v="1030.1849999999999"/>
    <s v="Denied Claim"/>
    <x v="2"/>
  </r>
  <r>
    <x v="21"/>
    <x v="21"/>
    <x v="6"/>
    <n v="1022.6849999999999"/>
    <s v="Denied Claim"/>
    <x v="2"/>
  </r>
  <r>
    <x v="21"/>
    <x v="21"/>
    <x v="6"/>
    <n v="2168.3325"/>
    <s v="Denied Claim"/>
    <x v="2"/>
  </r>
  <r>
    <x v="21"/>
    <x v="21"/>
    <x v="6"/>
    <n v="711.51750000000004"/>
    <s v="Denied Claim"/>
    <x v="2"/>
  </r>
  <r>
    <x v="21"/>
    <x v="21"/>
    <x v="6"/>
    <n v="711.51750000000004"/>
    <s v="Denied Claim"/>
    <x v="2"/>
  </r>
  <r>
    <x v="21"/>
    <x v="21"/>
    <x v="5"/>
    <n v="1011.962"/>
    <s v="Denied Claim"/>
    <x v="2"/>
  </r>
  <r>
    <x v="21"/>
    <x v="21"/>
    <x v="5"/>
    <n v="2126.3619999999996"/>
    <s v="Denied Claim"/>
    <x v="2"/>
  </r>
  <r>
    <x v="21"/>
    <x v="21"/>
    <x v="4"/>
    <n v="1130.0852000000002"/>
    <s v="Denied Claim"/>
    <x v="2"/>
  </r>
  <r>
    <x v="21"/>
    <x v="21"/>
    <x v="4"/>
    <n v="1130.0852000000002"/>
    <s v="Denied Claim"/>
    <x v="2"/>
  </r>
  <r>
    <x v="21"/>
    <x v="21"/>
    <x v="0"/>
    <n v="1121.3"/>
    <s v="Denied Claim"/>
    <x v="2"/>
  </r>
  <r>
    <x v="21"/>
    <x v="21"/>
    <x v="0"/>
    <n v="844.39499999999998"/>
    <s v="Denied Claim"/>
    <x v="2"/>
  </r>
  <r>
    <x v="21"/>
    <x v="21"/>
    <x v="0"/>
    <n v="844.39499999999998"/>
    <s v="Denied Claim"/>
    <x v="2"/>
  </r>
  <r>
    <x v="22"/>
    <x v="22"/>
    <x v="2"/>
    <n v="4894.4350000000004"/>
    <s v="Denied Claim"/>
    <x v="1"/>
  </r>
  <r>
    <x v="22"/>
    <x v="22"/>
    <x v="2"/>
    <n v="11312.72"/>
    <s v="Denied Claim"/>
    <x v="1"/>
  </r>
  <r>
    <x v="22"/>
    <x v="22"/>
    <x v="2"/>
    <n v="4894.4350000000004"/>
    <s v="Denied Claim"/>
    <x v="1"/>
  </r>
  <r>
    <x v="22"/>
    <x v="22"/>
    <x v="2"/>
    <n v="11312.72"/>
    <s v="Denied Claim"/>
    <x v="1"/>
  </r>
  <r>
    <x v="23"/>
    <x v="23"/>
    <x v="0"/>
    <n v="6852.97"/>
    <s v="Denied Claim"/>
    <x v="2"/>
  </r>
  <r>
    <x v="24"/>
    <x v="24"/>
    <x v="4"/>
    <n v="8552.1356000000014"/>
    <s v="Denied Claim"/>
    <x v="4"/>
  </r>
  <r>
    <x v="25"/>
    <x v="25"/>
    <x v="6"/>
    <n v="9109.1175000000003"/>
    <s v="Denied Claim"/>
    <x v="4"/>
  </r>
  <r>
    <x v="25"/>
    <x v="25"/>
    <x v="6"/>
    <n v="9109.1175000000003"/>
    <s v="Denied Claim"/>
    <x v="4"/>
  </r>
  <r>
    <x v="26"/>
    <x v="26"/>
    <x v="4"/>
    <n v="8621.5160000000014"/>
    <s v="Denied Claim"/>
    <x v="1"/>
  </r>
  <r>
    <x v="26"/>
    <x v="26"/>
    <x v="4"/>
    <n v="8621.5160000000014"/>
    <s v="Denied Claim"/>
    <x v="1"/>
  </r>
  <r>
    <x v="27"/>
    <x v="27"/>
    <x v="0"/>
    <n v="3517.66"/>
    <s v="Denied Claim"/>
    <x v="4"/>
  </r>
  <r>
    <x v="27"/>
    <x v="27"/>
    <x v="0"/>
    <n v="3517.66"/>
    <s v="Denied Claim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B12E96-CB36-4631-B528-711D01B5A579}" name="PivotTable4" cacheId="3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B90:C119" firstHeaderRow="1" firstDataRow="1" firstDataCol="1"/>
  <pivotFields count="6">
    <pivotField dataField="1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axis="axisRow" showAll="0" sortType="descending">
      <items count="29">
        <item x="25"/>
        <item x="12"/>
        <item x="5"/>
        <item x="16"/>
        <item x="6"/>
        <item x="0"/>
        <item x="14"/>
        <item x="7"/>
        <item x="8"/>
        <item x="9"/>
        <item x="2"/>
        <item x="11"/>
        <item x="4"/>
        <item x="20"/>
        <item x="1"/>
        <item x="26"/>
        <item x="21"/>
        <item x="15"/>
        <item x="18"/>
        <item x="27"/>
        <item x="22"/>
        <item x="19"/>
        <item x="24"/>
        <item x="13"/>
        <item x="10"/>
        <item x="3"/>
        <item x="17"/>
        <item x="2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44" showAll="0"/>
    <pivotField showAll="0"/>
    <pivotField showAll="0"/>
  </pivotFields>
  <rowFields count="1">
    <field x="1"/>
  </rowFields>
  <rowItems count="29">
    <i>
      <x v="16"/>
    </i>
    <i>
      <x v="20"/>
    </i>
    <i>
      <x v="26"/>
    </i>
    <i>
      <x v="4"/>
    </i>
    <i>
      <x v="15"/>
    </i>
    <i>
      <x v="5"/>
    </i>
    <i>
      <x v="24"/>
    </i>
    <i>
      <x v="6"/>
    </i>
    <i>
      <x v="14"/>
    </i>
    <i>
      <x v="7"/>
    </i>
    <i>
      <x v="1"/>
    </i>
    <i>
      <x v="19"/>
    </i>
    <i>
      <x v="21"/>
    </i>
    <i>
      <x v="8"/>
    </i>
    <i>
      <x v="23"/>
    </i>
    <i>
      <x v="10"/>
    </i>
    <i>
      <x v="25"/>
    </i>
    <i>
      <x v="11"/>
    </i>
    <i>
      <x v="12"/>
    </i>
    <i>
      <x/>
    </i>
    <i>
      <x v="3"/>
    </i>
    <i>
      <x v="18"/>
    </i>
    <i>
      <x v="17"/>
    </i>
    <i>
      <x v="2"/>
    </i>
    <i>
      <x v="27"/>
    </i>
    <i>
      <x v="22"/>
    </i>
    <i>
      <x v="9"/>
    </i>
    <i>
      <x v="13"/>
    </i>
    <i t="grand">
      <x/>
    </i>
  </rowItems>
  <colItems count="1">
    <i/>
  </colItems>
  <dataFields count="1">
    <dataField name="Count of DRG" fld="0" subtotal="count" baseField="1" baseItem="0" numFmtId="170"/>
  </dataFields>
  <formats count="4">
    <format dxfId="4">
      <pivotArea dataOnly="0" labelOnly="1" outline="0" axis="axisValues" fieldPosition="0"/>
    </format>
    <format dxfId="3">
      <pivotArea outline="0" collapsedLevelsAreSubtotals="1" fieldPosition="0"/>
    </format>
    <format dxfId="2">
      <pivotArea collapsedLevelsAreSubtotals="1" fieldPosition="0">
        <references count="1">
          <reference field="1" count="1">
            <x v="16"/>
          </reference>
        </references>
      </pivotArea>
    </format>
    <format dxfId="1">
      <pivotArea dataOnly="0" labelOnly="1" fieldPosition="0">
        <references count="1">
          <reference field="1" count="1">
            <x v="1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F2100A-CAFF-4D60-9450-1E6F61C472A1}" name="PivotTable3" cacheId="3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B68:J76" firstHeaderRow="1" firstDataRow="2" firstDataCol="1"/>
  <pivotFields count="6">
    <pivotField showAll="0"/>
    <pivotField showAll="0"/>
    <pivotField axis="axisCol" showAll="0">
      <items count="8">
        <item x="3"/>
        <item x="6"/>
        <item x="5"/>
        <item x="4"/>
        <item x="2"/>
        <item x="0"/>
        <item x="1"/>
        <item t="default"/>
      </items>
    </pivotField>
    <pivotField dataField="1" numFmtId="44" showAll="0"/>
    <pivotField showAll="0"/>
    <pivotField axis="axisRow" showAll="0">
      <items count="7">
        <item x="3"/>
        <item x="1"/>
        <item x="5"/>
        <item x="4"/>
        <item x="2"/>
        <item x="0"/>
        <item t="default"/>
      </items>
    </pivotField>
  </pivotFields>
  <rowFields count="1">
    <field x="5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Claim Amount" fld="3" baseField="0" baseItem="0" numFmtId="167"/>
  </dataFields>
  <formats count="6">
    <format dxfId="9">
      <pivotArea field="5" grandCol="1" collapsedLevelsAreSubtotals="1" axis="axisRow" fieldPosition="0">
        <references count="1">
          <reference field="5" count="1">
            <x v="1"/>
          </reference>
        </references>
      </pivotArea>
    </format>
    <format dxfId="8">
      <pivotArea field="5" grandCol="1" collapsedLevelsAreSubtotals="1" axis="axisRow" fieldPosition="0">
        <references count="1">
          <reference field="5" count="2">
            <x v="3"/>
            <x v="4"/>
          </reference>
        </references>
      </pivotArea>
    </format>
    <format dxfId="7">
      <pivotArea field="2" grandRow="1" outline="0" collapsedLevelsAreSubtotals="1" axis="axisCol" fieldPosition="0">
        <references count="1">
          <reference field="2" count="1" selected="0">
            <x v="1"/>
          </reference>
        </references>
      </pivotArea>
    </format>
    <format dxfId="6">
      <pivotArea field="2" grandRow="1" outline="0" collapsedLevelsAreSubtotals="1" axis="axisCol" fieldPosition="0">
        <references count="1">
          <reference field="2" count="1" selected="0">
            <x v="0"/>
          </reference>
        </references>
      </pivotArea>
    </format>
    <format dxfId="5">
      <pivotArea field="2" grandRow="1" outline="0" collapsedLevelsAreSubtotals="1" axis="axisCol" fieldPosition="0">
        <references count="1">
          <reference field="2" count="1" selected="0">
            <x v="5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A5E8E-3FD5-49D0-B04A-26CA761DB58E}">
  <dimension ref="A1:B9"/>
  <sheetViews>
    <sheetView tabSelected="1" zoomScale="90" zoomScaleNormal="90" workbookViewId="0">
      <selection activeCell="C11" sqref="C11"/>
    </sheetView>
  </sheetViews>
  <sheetFormatPr defaultRowHeight="14.25" x14ac:dyDescent="0.45"/>
  <cols>
    <col min="1" max="1" width="11.73046875" customWidth="1"/>
    <col min="2" max="2" width="26.19921875" customWidth="1"/>
  </cols>
  <sheetData>
    <row r="1" spans="1:2" x14ac:dyDescent="0.45">
      <c r="A1" s="1" t="s">
        <v>0</v>
      </c>
    </row>
    <row r="3" spans="1:2" x14ac:dyDescent="0.45">
      <c r="A3" s="1" t="s">
        <v>7</v>
      </c>
      <c r="B3" s="1" t="s">
        <v>8</v>
      </c>
    </row>
    <row r="4" spans="1:2" x14ac:dyDescent="0.45">
      <c r="A4" t="s">
        <v>1</v>
      </c>
      <c r="B4" t="s">
        <v>10</v>
      </c>
    </row>
    <row r="5" spans="1:2" x14ac:dyDescent="0.45">
      <c r="A5" t="s">
        <v>2</v>
      </c>
      <c r="B5" t="s">
        <v>10</v>
      </c>
    </row>
    <row r="6" spans="1:2" x14ac:dyDescent="0.45">
      <c r="A6" t="s">
        <v>3</v>
      </c>
      <c r="B6" t="s">
        <v>9</v>
      </c>
    </row>
    <row r="7" spans="1:2" x14ac:dyDescent="0.45">
      <c r="A7" t="s">
        <v>4</v>
      </c>
      <c r="B7" t="s">
        <v>9</v>
      </c>
    </row>
    <row r="8" spans="1:2" x14ac:dyDescent="0.45">
      <c r="A8" t="s">
        <v>5</v>
      </c>
      <c r="B8" t="s">
        <v>11</v>
      </c>
    </row>
    <row r="9" spans="1:2" x14ac:dyDescent="0.45">
      <c r="A9" t="s">
        <v>6</v>
      </c>
      <c r="B9" t="s">
        <v>11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1B97A-1DEB-433C-805B-53C36BA51279}">
  <dimension ref="A1:G109"/>
  <sheetViews>
    <sheetView zoomScale="70" zoomScaleNormal="70" workbookViewId="0">
      <selection activeCell="B77" sqref="B77"/>
    </sheetView>
  </sheetViews>
  <sheetFormatPr defaultRowHeight="14.25" x14ac:dyDescent="0.45"/>
  <cols>
    <col min="2" max="2" width="67.3984375" bestFit="1" customWidth="1"/>
    <col min="4" max="6" width="18.73046875" style="25" bestFit="1" customWidth="1"/>
    <col min="7" max="7" width="12.19921875" style="25" bestFit="1" customWidth="1"/>
  </cols>
  <sheetData>
    <row r="1" spans="1:7" x14ac:dyDescent="0.45">
      <c r="A1" s="1" t="s">
        <v>1</v>
      </c>
    </row>
    <row r="2" spans="1:7" x14ac:dyDescent="0.45">
      <c r="B2" s="1" t="s">
        <v>165</v>
      </c>
      <c r="D2" s="48" t="s">
        <v>47</v>
      </c>
      <c r="E2" s="48" t="s">
        <v>48</v>
      </c>
      <c r="F2" s="48" t="s">
        <v>49</v>
      </c>
      <c r="G2" s="48" t="s">
        <v>50</v>
      </c>
    </row>
    <row r="3" spans="1:7" ht="39.4" x14ac:dyDescent="0.45">
      <c r="B3" s="2" t="s">
        <v>12</v>
      </c>
      <c r="C3" s="3" t="s">
        <v>13</v>
      </c>
      <c r="D3" s="19" t="s">
        <v>46</v>
      </c>
      <c r="E3" s="26" t="s">
        <v>46</v>
      </c>
      <c r="F3" s="19" t="s">
        <v>46</v>
      </c>
      <c r="G3" s="27"/>
    </row>
    <row r="4" spans="1:7" x14ac:dyDescent="0.45">
      <c r="B4" s="4" t="s">
        <v>14</v>
      </c>
      <c r="C4" s="5">
        <v>99282</v>
      </c>
      <c r="D4" s="28">
        <v>1346</v>
      </c>
      <c r="E4" s="29">
        <v>3721.46</v>
      </c>
      <c r="F4" s="28">
        <v>1320.73</v>
      </c>
      <c r="G4" s="22">
        <v>475</v>
      </c>
    </row>
    <row r="5" spans="1:7" x14ac:dyDescent="0.45">
      <c r="B5" s="6" t="s">
        <v>15</v>
      </c>
      <c r="C5" s="7">
        <v>99283</v>
      </c>
      <c r="D5" s="30">
        <v>3024</v>
      </c>
      <c r="E5" s="31">
        <v>5725.32</v>
      </c>
      <c r="F5" s="30">
        <v>2243.77</v>
      </c>
      <c r="G5" s="23">
        <v>812</v>
      </c>
    </row>
    <row r="6" spans="1:7" x14ac:dyDescent="0.45">
      <c r="B6" s="8" t="s">
        <v>163</v>
      </c>
      <c r="C6" s="7">
        <v>99284</v>
      </c>
      <c r="D6" s="30">
        <v>6147</v>
      </c>
      <c r="E6" s="31">
        <v>8179.03</v>
      </c>
      <c r="F6" s="30">
        <v>4393</v>
      </c>
      <c r="G6" s="23">
        <v>1625</v>
      </c>
    </row>
    <row r="7" spans="1:7" x14ac:dyDescent="0.45">
      <c r="B7" s="6" t="s">
        <v>16</v>
      </c>
      <c r="C7" s="7">
        <v>99213</v>
      </c>
      <c r="D7" s="30">
        <v>105</v>
      </c>
      <c r="E7" s="32">
        <v>363.11</v>
      </c>
      <c r="F7" s="30">
        <v>87.52</v>
      </c>
      <c r="G7" s="23">
        <v>90</v>
      </c>
    </row>
    <row r="8" spans="1:7" ht="39.4" x14ac:dyDescent="0.45">
      <c r="B8" s="2" t="s">
        <v>17</v>
      </c>
      <c r="C8" s="3" t="s">
        <v>13</v>
      </c>
      <c r="D8" s="19" t="s">
        <v>46</v>
      </c>
      <c r="E8" s="33" t="s">
        <v>46</v>
      </c>
      <c r="F8" s="19" t="s">
        <v>46</v>
      </c>
      <c r="G8" s="27"/>
    </row>
    <row r="9" spans="1:7" x14ac:dyDescent="0.45">
      <c r="B9" s="6" t="s">
        <v>18</v>
      </c>
      <c r="C9" s="7">
        <v>85027</v>
      </c>
      <c r="D9" s="30">
        <v>204</v>
      </c>
      <c r="E9" s="34">
        <v>338.64</v>
      </c>
      <c r="F9" s="30">
        <v>236.89</v>
      </c>
      <c r="G9" s="21">
        <v>355</v>
      </c>
    </row>
    <row r="10" spans="1:7" x14ac:dyDescent="0.45">
      <c r="B10" s="6" t="s">
        <v>19</v>
      </c>
      <c r="C10" s="7">
        <v>85025</v>
      </c>
      <c r="D10" s="30">
        <v>245</v>
      </c>
      <c r="E10" s="34">
        <v>620.04</v>
      </c>
      <c r="F10" s="30">
        <v>365.78</v>
      </c>
      <c r="G10" s="21">
        <v>126.75</v>
      </c>
    </row>
    <row r="11" spans="1:7" x14ac:dyDescent="0.45">
      <c r="B11" s="9" t="s">
        <v>20</v>
      </c>
      <c r="C11" s="7">
        <v>82550</v>
      </c>
      <c r="D11" s="30">
        <v>677</v>
      </c>
      <c r="E11" s="34">
        <v>531.97</v>
      </c>
      <c r="F11" s="30">
        <v>98.19</v>
      </c>
      <c r="G11" s="21">
        <v>245.5</v>
      </c>
    </row>
    <row r="12" spans="1:7" x14ac:dyDescent="0.45">
      <c r="B12" s="6" t="s">
        <v>21</v>
      </c>
      <c r="C12" s="7">
        <v>80061</v>
      </c>
      <c r="D12" s="30">
        <v>1526</v>
      </c>
      <c r="E12" s="31">
        <v>734.3</v>
      </c>
      <c r="F12" s="30">
        <v>398.92</v>
      </c>
      <c r="G12" s="21">
        <v>209.93</v>
      </c>
    </row>
    <row r="13" spans="1:7" x14ac:dyDescent="0.45">
      <c r="B13" s="6" t="s">
        <v>22</v>
      </c>
      <c r="C13" s="7">
        <v>85730</v>
      </c>
      <c r="D13" s="30">
        <v>533</v>
      </c>
      <c r="E13" s="31">
        <v>295.52</v>
      </c>
      <c r="F13" s="30">
        <v>340</v>
      </c>
      <c r="G13" s="21">
        <v>154</v>
      </c>
    </row>
    <row r="14" spans="1:7" x14ac:dyDescent="0.45">
      <c r="B14" s="9" t="s">
        <v>23</v>
      </c>
      <c r="C14" s="7">
        <v>85610</v>
      </c>
      <c r="D14" s="30">
        <v>131</v>
      </c>
      <c r="E14" s="31">
        <v>295.52</v>
      </c>
      <c r="F14" s="30">
        <v>285.99</v>
      </c>
      <c r="G14" s="21">
        <v>137.75</v>
      </c>
    </row>
    <row r="15" spans="1:7" x14ac:dyDescent="0.45">
      <c r="B15" s="10" t="s">
        <v>24</v>
      </c>
      <c r="C15" s="7">
        <v>84443</v>
      </c>
      <c r="D15" s="30">
        <v>18</v>
      </c>
      <c r="E15" s="31">
        <v>314.01</v>
      </c>
      <c r="F15" s="30">
        <v>429.61</v>
      </c>
      <c r="G15" s="21">
        <v>79.14</v>
      </c>
    </row>
    <row r="16" spans="1:7" x14ac:dyDescent="0.45">
      <c r="B16" s="6" t="s">
        <v>25</v>
      </c>
      <c r="C16" s="7">
        <v>84484</v>
      </c>
      <c r="D16" s="30">
        <v>184</v>
      </c>
      <c r="E16" s="31">
        <v>293.64</v>
      </c>
      <c r="F16" s="30">
        <v>500.79</v>
      </c>
      <c r="G16" s="21">
        <v>96.62</v>
      </c>
    </row>
    <row r="17" spans="2:7" ht="27.75" x14ac:dyDescent="0.45">
      <c r="B17" s="6" t="s">
        <v>26</v>
      </c>
      <c r="C17" s="11" t="s">
        <v>27</v>
      </c>
      <c r="D17" s="30">
        <v>51</v>
      </c>
      <c r="E17" s="31">
        <v>250.24</v>
      </c>
      <c r="F17" s="30">
        <v>62.6</v>
      </c>
      <c r="G17" s="21">
        <v>139.5</v>
      </c>
    </row>
    <row r="18" spans="2:7" ht="27.75" x14ac:dyDescent="0.45">
      <c r="B18" s="9" t="s">
        <v>28</v>
      </c>
      <c r="C18" s="11" t="s">
        <v>29</v>
      </c>
      <c r="D18" s="30">
        <v>101</v>
      </c>
      <c r="E18" s="35">
        <v>302.27</v>
      </c>
      <c r="F18" s="30">
        <v>326.5</v>
      </c>
      <c r="G18" s="21">
        <v>54.5</v>
      </c>
    </row>
    <row r="19" spans="2:7" ht="39.4" x14ac:dyDescent="0.45">
      <c r="B19" s="12" t="s">
        <v>30</v>
      </c>
      <c r="C19" s="3" t="s">
        <v>13</v>
      </c>
      <c r="D19" s="19" t="s">
        <v>46</v>
      </c>
      <c r="E19" s="36" t="s">
        <v>46</v>
      </c>
      <c r="F19" s="19" t="s">
        <v>46</v>
      </c>
      <c r="G19" s="27"/>
    </row>
    <row r="20" spans="2:7" x14ac:dyDescent="0.45">
      <c r="B20" s="4" t="s">
        <v>31</v>
      </c>
      <c r="C20" s="5">
        <v>74160</v>
      </c>
      <c r="D20" s="28">
        <v>7956</v>
      </c>
      <c r="E20" s="37">
        <v>5839.16</v>
      </c>
      <c r="F20" s="28">
        <v>5562.75</v>
      </c>
      <c r="G20" s="38">
        <v>3816</v>
      </c>
    </row>
    <row r="21" spans="2:7" x14ac:dyDescent="0.45">
      <c r="B21" s="9" t="s">
        <v>32</v>
      </c>
      <c r="C21" s="7">
        <v>70450</v>
      </c>
      <c r="D21" s="30">
        <v>7163</v>
      </c>
      <c r="E21" s="39">
        <v>4838.57</v>
      </c>
      <c r="F21" s="30">
        <v>4548.8900000000003</v>
      </c>
      <c r="G21" s="21">
        <v>9882</v>
      </c>
    </row>
    <row r="22" spans="2:7" x14ac:dyDescent="0.45">
      <c r="B22" s="9" t="s">
        <v>33</v>
      </c>
      <c r="C22" s="7">
        <v>72193</v>
      </c>
      <c r="D22" s="30">
        <v>7802</v>
      </c>
      <c r="E22" s="39">
        <v>5839.16</v>
      </c>
      <c r="F22" s="30">
        <v>5861.03</v>
      </c>
      <c r="G22" s="21">
        <v>4963.2</v>
      </c>
    </row>
    <row r="23" spans="2:7" x14ac:dyDescent="0.45">
      <c r="B23" s="6" t="s">
        <v>34</v>
      </c>
      <c r="C23" s="7">
        <v>76700</v>
      </c>
      <c r="D23" s="30">
        <v>2186</v>
      </c>
      <c r="E23" s="39">
        <v>2617.48</v>
      </c>
      <c r="F23" s="30">
        <v>2825.56</v>
      </c>
      <c r="G23" s="21">
        <v>5449</v>
      </c>
    </row>
    <row r="24" spans="2:7" x14ac:dyDescent="0.45">
      <c r="B24" s="14" t="s">
        <v>35</v>
      </c>
      <c r="C24" s="7">
        <v>76805</v>
      </c>
      <c r="D24" s="30">
        <v>1590</v>
      </c>
      <c r="E24" s="39">
        <v>1409.42</v>
      </c>
      <c r="F24" s="30">
        <v>2052.2800000000002</v>
      </c>
      <c r="G24" s="21">
        <v>1982</v>
      </c>
    </row>
    <row r="25" spans="2:7" x14ac:dyDescent="0.45">
      <c r="B25" s="13" t="s">
        <v>36</v>
      </c>
      <c r="C25" s="7">
        <v>72110</v>
      </c>
      <c r="D25" s="30">
        <v>2021</v>
      </c>
      <c r="E25" s="39">
        <v>1532.31</v>
      </c>
      <c r="F25" s="30">
        <v>1886.58</v>
      </c>
      <c r="G25" s="21">
        <v>1503</v>
      </c>
    </row>
    <row r="26" spans="2:7" ht="38.65" customHeight="1" x14ac:dyDescent="0.45">
      <c r="B26" s="2" t="s">
        <v>37</v>
      </c>
      <c r="C26" s="3" t="s">
        <v>13</v>
      </c>
      <c r="D26" s="20" t="s">
        <v>46</v>
      </c>
      <c r="E26" s="40" t="s">
        <v>46</v>
      </c>
      <c r="F26" s="20" t="s">
        <v>46</v>
      </c>
      <c r="G26" s="27"/>
    </row>
    <row r="27" spans="2:7" x14ac:dyDescent="0.45">
      <c r="B27" s="6" t="s">
        <v>38</v>
      </c>
      <c r="C27" s="7">
        <v>97116</v>
      </c>
      <c r="D27" s="30">
        <v>137</v>
      </c>
      <c r="E27" s="39">
        <v>361.79</v>
      </c>
      <c r="F27" s="30"/>
      <c r="G27" s="21">
        <v>237</v>
      </c>
    </row>
    <row r="28" spans="2:7" x14ac:dyDescent="0.45">
      <c r="B28" s="15" t="s">
        <v>39</v>
      </c>
      <c r="C28" s="16">
        <v>97110</v>
      </c>
      <c r="D28" s="41">
        <v>155</v>
      </c>
      <c r="E28" s="42">
        <v>340.78</v>
      </c>
      <c r="F28" s="41"/>
      <c r="G28" s="43">
        <v>237</v>
      </c>
    </row>
    <row r="29" spans="2:7" ht="41.65" x14ac:dyDescent="0.45">
      <c r="B29" s="2" t="s">
        <v>40</v>
      </c>
      <c r="C29" s="17" t="s">
        <v>13</v>
      </c>
      <c r="D29" s="19" t="s">
        <v>46</v>
      </c>
      <c r="E29" s="36" t="s">
        <v>46</v>
      </c>
      <c r="F29" s="19" t="s">
        <v>46</v>
      </c>
      <c r="G29" s="24"/>
    </row>
    <row r="30" spans="2:7" x14ac:dyDescent="0.45">
      <c r="B30" s="9" t="s">
        <v>41</v>
      </c>
      <c r="C30" s="11">
        <v>66821</v>
      </c>
      <c r="D30" s="30"/>
      <c r="E30" s="39">
        <v>3949.5</v>
      </c>
      <c r="F30" s="30"/>
      <c r="G30" s="23">
        <v>10292.18</v>
      </c>
    </row>
    <row r="31" spans="2:7" x14ac:dyDescent="0.45">
      <c r="B31" s="6" t="s">
        <v>42</v>
      </c>
      <c r="C31" s="11">
        <v>43239</v>
      </c>
      <c r="D31" s="30"/>
      <c r="E31" s="39">
        <v>3296.34</v>
      </c>
      <c r="F31" s="30"/>
      <c r="G31" s="23">
        <v>11408.63</v>
      </c>
    </row>
    <row r="32" spans="2:7" ht="27.75" x14ac:dyDescent="0.45">
      <c r="B32" s="13" t="s">
        <v>43</v>
      </c>
      <c r="C32" s="18" t="s">
        <v>44</v>
      </c>
      <c r="D32" s="30"/>
      <c r="E32" s="39">
        <v>4784.93</v>
      </c>
      <c r="F32" s="30"/>
      <c r="G32" s="23">
        <v>8740.1200000000008</v>
      </c>
    </row>
    <row r="33" spans="1:7" x14ac:dyDescent="0.45">
      <c r="B33" s="44" t="s">
        <v>45</v>
      </c>
      <c r="C33" s="45">
        <v>64483</v>
      </c>
      <c r="D33" s="41"/>
      <c r="E33" s="47">
        <v>4985.8999999999996</v>
      </c>
      <c r="F33" s="41"/>
      <c r="G33" s="46">
        <v>14784.48</v>
      </c>
    </row>
    <row r="36" spans="1:7" x14ac:dyDescent="0.45">
      <c r="A36" s="1" t="s">
        <v>164</v>
      </c>
      <c r="B36" s="1" t="s">
        <v>165</v>
      </c>
      <c r="D36" s="48" t="s">
        <v>47</v>
      </c>
      <c r="E36" s="48" t="s">
        <v>48</v>
      </c>
      <c r="F36" s="48" t="s">
        <v>49</v>
      </c>
      <c r="G36" s="48" t="s">
        <v>50</v>
      </c>
    </row>
    <row r="37" spans="1:7" ht="39.4" x14ac:dyDescent="0.45">
      <c r="B37" s="2" t="s">
        <v>12</v>
      </c>
      <c r="C37" s="3" t="s">
        <v>13</v>
      </c>
      <c r="D37" s="19" t="s">
        <v>46</v>
      </c>
      <c r="E37" s="26" t="s">
        <v>46</v>
      </c>
      <c r="F37" s="19" t="s">
        <v>46</v>
      </c>
      <c r="G37" s="27"/>
    </row>
    <row r="38" spans="1:7" x14ac:dyDescent="0.45">
      <c r="B38" s="4" t="s">
        <v>14</v>
      </c>
      <c r="C38" s="5">
        <v>99282</v>
      </c>
      <c r="D38" s="28">
        <v>1346</v>
      </c>
      <c r="E38" s="29">
        <v>3721.46</v>
      </c>
      <c r="F38" s="28">
        <v>1320.73</v>
      </c>
      <c r="G38" s="22">
        <v>475</v>
      </c>
    </row>
    <row r="39" spans="1:7" x14ac:dyDescent="0.45">
      <c r="B39" s="6" t="s">
        <v>15</v>
      </c>
      <c r="C39" s="7">
        <v>99283</v>
      </c>
      <c r="D39" s="28">
        <v>3024</v>
      </c>
      <c r="E39" s="29">
        <v>5725.32</v>
      </c>
      <c r="F39" s="28">
        <v>2243.77</v>
      </c>
      <c r="G39" s="22">
        <v>812</v>
      </c>
    </row>
    <row r="40" spans="1:7" x14ac:dyDescent="0.45">
      <c r="B40" s="8" t="s">
        <v>163</v>
      </c>
      <c r="C40" s="7">
        <v>99284</v>
      </c>
      <c r="D40" s="28">
        <v>6147</v>
      </c>
      <c r="E40" s="29">
        <v>8179.03</v>
      </c>
      <c r="F40" s="28">
        <v>4393</v>
      </c>
      <c r="G40" s="22">
        <v>1625</v>
      </c>
    </row>
    <row r="41" spans="1:7" x14ac:dyDescent="0.45">
      <c r="B41" s="6" t="s">
        <v>16</v>
      </c>
      <c r="C41" s="7">
        <v>99213</v>
      </c>
      <c r="D41" s="28">
        <v>105</v>
      </c>
      <c r="E41" s="29">
        <v>363.11</v>
      </c>
      <c r="F41" s="28">
        <v>87.52</v>
      </c>
      <c r="G41" s="22">
        <v>90</v>
      </c>
    </row>
    <row r="42" spans="1:7" ht="39.4" x14ac:dyDescent="0.45">
      <c r="B42" s="2" t="s">
        <v>17</v>
      </c>
      <c r="C42" s="3" t="s">
        <v>13</v>
      </c>
      <c r="D42" s="19" t="s">
        <v>46</v>
      </c>
      <c r="E42" s="33" t="s">
        <v>46</v>
      </c>
      <c r="F42" s="19" t="s">
        <v>46</v>
      </c>
      <c r="G42" s="27"/>
    </row>
    <row r="43" spans="1:7" x14ac:dyDescent="0.45">
      <c r="B43" s="6" t="s">
        <v>18</v>
      </c>
      <c r="C43" s="7">
        <v>85027</v>
      </c>
      <c r="D43" s="28">
        <v>204</v>
      </c>
      <c r="E43" s="29">
        <v>338.64</v>
      </c>
      <c r="F43" s="28">
        <v>236.89</v>
      </c>
      <c r="G43" s="22">
        <v>355</v>
      </c>
    </row>
    <row r="44" spans="1:7" x14ac:dyDescent="0.45">
      <c r="B44" s="6" t="s">
        <v>19</v>
      </c>
      <c r="C44" s="7">
        <v>85025</v>
      </c>
      <c r="D44" s="28">
        <v>245</v>
      </c>
      <c r="E44" s="29">
        <v>620.04</v>
      </c>
      <c r="F44" s="28">
        <v>365.78</v>
      </c>
      <c r="G44" s="22">
        <v>126.75</v>
      </c>
    </row>
    <row r="45" spans="1:7" x14ac:dyDescent="0.45">
      <c r="B45" s="9" t="s">
        <v>20</v>
      </c>
      <c r="C45" s="7">
        <v>82550</v>
      </c>
      <c r="D45" s="28">
        <v>677</v>
      </c>
      <c r="E45" s="29">
        <v>531.97</v>
      </c>
      <c r="F45" s="28">
        <v>98.19</v>
      </c>
      <c r="G45" s="22">
        <v>245.5</v>
      </c>
    </row>
    <row r="46" spans="1:7" x14ac:dyDescent="0.45">
      <c r="B46" s="6" t="s">
        <v>21</v>
      </c>
      <c r="C46" s="7">
        <v>80061</v>
      </c>
      <c r="D46" s="28">
        <v>1526</v>
      </c>
      <c r="E46" s="29">
        <v>734.3</v>
      </c>
      <c r="F46" s="28">
        <v>398.92</v>
      </c>
      <c r="G46" s="22">
        <v>209.93</v>
      </c>
    </row>
    <row r="47" spans="1:7" x14ac:dyDescent="0.45">
      <c r="B47" s="6" t="s">
        <v>22</v>
      </c>
      <c r="C47" s="7">
        <v>85730</v>
      </c>
      <c r="D47" s="28">
        <v>533</v>
      </c>
      <c r="E47" s="29">
        <v>295.52</v>
      </c>
      <c r="F47" s="28">
        <v>340</v>
      </c>
      <c r="G47" s="22">
        <v>154</v>
      </c>
    </row>
    <row r="48" spans="1:7" x14ac:dyDescent="0.45">
      <c r="B48" s="9" t="s">
        <v>23</v>
      </c>
      <c r="C48" s="7">
        <v>85610</v>
      </c>
      <c r="D48" s="28">
        <v>131</v>
      </c>
      <c r="E48" s="29">
        <v>295.52</v>
      </c>
      <c r="F48" s="28">
        <v>285.99</v>
      </c>
      <c r="G48" s="22">
        <v>137.75</v>
      </c>
    </row>
    <row r="49" spans="2:7" x14ac:dyDescent="0.45">
      <c r="B49" s="10" t="s">
        <v>24</v>
      </c>
      <c r="C49" s="7">
        <v>84443</v>
      </c>
      <c r="D49" s="28">
        <v>18</v>
      </c>
      <c r="E49" s="29">
        <v>314.01</v>
      </c>
      <c r="F49" s="28">
        <v>429.61</v>
      </c>
      <c r="G49" s="22">
        <v>79.14</v>
      </c>
    </row>
    <row r="50" spans="2:7" x14ac:dyDescent="0.45">
      <c r="B50" s="6" t="s">
        <v>25</v>
      </c>
      <c r="C50" s="7">
        <v>84484</v>
      </c>
      <c r="D50" s="28">
        <v>184</v>
      </c>
      <c r="E50" s="29">
        <v>293.64</v>
      </c>
      <c r="F50" s="28">
        <v>500.79</v>
      </c>
      <c r="G50" s="22">
        <v>96.62</v>
      </c>
    </row>
    <row r="51" spans="2:7" ht="27.75" x14ac:dyDescent="0.45">
      <c r="B51" s="6" t="s">
        <v>26</v>
      </c>
      <c r="C51" s="11" t="s">
        <v>27</v>
      </c>
      <c r="D51" s="28">
        <v>51</v>
      </c>
      <c r="E51" s="29">
        <v>250.24</v>
      </c>
      <c r="F51" s="28">
        <v>62.6</v>
      </c>
      <c r="G51" s="22">
        <v>139.5</v>
      </c>
    </row>
    <row r="52" spans="2:7" ht="27.75" x14ac:dyDescent="0.45">
      <c r="B52" s="9" t="s">
        <v>28</v>
      </c>
      <c r="C52" s="11" t="s">
        <v>29</v>
      </c>
      <c r="D52" s="28">
        <v>101</v>
      </c>
      <c r="E52" s="29">
        <v>302.27</v>
      </c>
      <c r="F52" s="28">
        <v>326.5</v>
      </c>
      <c r="G52" s="22">
        <v>54.5</v>
      </c>
    </row>
    <row r="53" spans="2:7" ht="39.4" x14ac:dyDescent="0.45">
      <c r="B53" s="12" t="s">
        <v>30</v>
      </c>
      <c r="C53" s="3" t="s">
        <v>13</v>
      </c>
      <c r="D53" s="19" t="s">
        <v>46</v>
      </c>
      <c r="E53" s="36" t="s">
        <v>46</v>
      </c>
      <c r="F53" s="19" t="s">
        <v>46</v>
      </c>
      <c r="G53" s="27"/>
    </row>
    <row r="54" spans="2:7" x14ac:dyDescent="0.45">
      <c r="B54" s="4" t="s">
        <v>31</v>
      </c>
      <c r="C54" s="5">
        <v>74160</v>
      </c>
      <c r="D54" s="28">
        <v>7956</v>
      </c>
      <c r="E54" s="29">
        <v>5839.16</v>
      </c>
      <c r="F54" s="28">
        <v>5562.75</v>
      </c>
      <c r="G54" s="22">
        <v>3816</v>
      </c>
    </row>
    <row r="55" spans="2:7" x14ac:dyDescent="0.45">
      <c r="B55" s="9" t="s">
        <v>32</v>
      </c>
      <c r="C55" s="7">
        <v>70450</v>
      </c>
      <c r="D55" s="28">
        <v>7163</v>
      </c>
      <c r="E55" s="29">
        <v>4838.57</v>
      </c>
      <c r="F55" s="28">
        <v>4548.8900000000003</v>
      </c>
      <c r="G55" s="22">
        <v>9882</v>
      </c>
    </row>
    <row r="56" spans="2:7" x14ac:dyDescent="0.45">
      <c r="B56" s="9" t="s">
        <v>33</v>
      </c>
      <c r="C56" s="7">
        <v>72193</v>
      </c>
      <c r="D56" s="28">
        <v>7802</v>
      </c>
      <c r="E56" s="29">
        <v>5839.16</v>
      </c>
      <c r="F56" s="28">
        <v>5861.03</v>
      </c>
      <c r="G56" s="21">
        <v>4963.2</v>
      </c>
    </row>
    <row r="57" spans="2:7" x14ac:dyDescent="0.45">
      <c r="B57" s="6" t="s">
        <v>34</v>
      </c>
      <c r="C57" s="7">
        <v>76700</v>
      </c>
      <c r="D57" s="28">
        <v>2186</v>
      </c>
      <c r="E57" s="29">
        <v>2617.48</v>
      </c>
      <c r="F57" s="28">
        <v>2825.56</v>
      </c>
      <c r="G57" s="22">
        <v>5449</v>
      </c>
    </row>
    <row r="58" spans="2:7" x14ac:dyDescent="0.45">
      <c r="B58" s="14" t="s">
        <v>35</v>
      </c>
      <c r="C58" s="7">
        <v>76805</v>
      </c>
      <c r="D58" s="28">
        <v>1590</v>
      </c>
      <c r="E58" s="29">
        <v>1409.42</v>
      </c>
      <c r="F58" s="28">
        <v>2052.2800000000002</v>
      </c>
      <c r="G58" s="22">
        <v>1982</v>
      </c>
    </row>
    <row r="59" spans="2:7" x14ac:dyDescent="0.45">
      <c r="B59" s="13" t="s">
        <v>36</v>
      </c>
      <c r="C59" s="7">
        <v>72110</v>
      </c>
      <c r="D59" s="28">
        <v>2021</v>
      </c>
      <c r="E59" s="29">
        <v>1532.31</v>
      </c>
      <c r="F59" s="28">
        <v>1886.58</v>
      </c>
      <c r="G59" s="22">
        <v>1503</v>
      </c>
    </row>
    <row r="60" spans="2:7" ht="39.4" x14ac:dyDescent="0.45">
      <c r="B60" s="2" t="s">
        <v>37</v>
      </c>
      <c r="C60" s="3" t="s">
        <v>13</v>
      </c>
      <c r="D60" s="20" t="s">
        <v>46</v>
      </c>
      <c r="E60" s="40" t="s">
        <v>46</v>
      </c>
      <c r="F60" s="20" t="s">
        <v>46</v>
      </c>
      <c r="G60" s="27"/>
    </row>
    <row r="61" spans="2:7" x14ac:dyDescent="0.45">
      <c r="B61" s="6" t="s">
        <v>38</v>
      </c>
      <c r="C61" s="7">
        <v>97116</v>
      </c>
      <c r="D61" s="30">
        <v>137</v>
      </c>
      <c r="E61" s="39">
        <v>361.79</v>
      </c>
      <c r="F61" s="30"/>
      <c r="G61" s="21">
        <v>237</v>
      </c>
    </row>
    <row r="62" spans="2:7" x14ac:dyDescent="0.45">
      <c r="B62" s="15" t="s">
        <v>39</v>
      </c>
      <c r="C62" s="16">
        <v>97110</v>
      </c>
      <c r="D62" s="41">
        <v>155</v>
      </c>
      <c r="E62" s="42">
        <v>340.78</v>
      </c>
      <c r="F62" s="41"/>
      <c r="G62" s="43">
        <v>237</v>
      </c>
    </row>
    <row r="63" spans="2:7" ht="41.65" x14ac:dyDescent="0.45">
      <c r="B63" s="2" t="s">
        <v>40</v>
      </c>
      <c r="C63" s="17" t="s">
        <v>13</v>
      </c>
      <c r="D63" s="19" t="s">
        <v>46</v>
      </c>
      <c r="E63" s="36" t="s">
        <v>46</v>
      </c>
      <c r="F63" s="19" t="s">
        <v>46</v>
      </c>
      <c r="G63" s="24"/>
    </row>
    <row r="64" spans="2:7" x14ac:dyDescent="0.45">
      <c r="B64" s="9" t="s">
        <v>41</v>
      </c>
      <c r="C64" s="11">
        <v>66821</v>
      </c>
      <c r="D64" s="30"/>
      <c r="E64" s="39">
        <v>3949.5</v>
      </c>
      <c r="F64" s="30"/>
      <c r="G64" s="23">
        <v>10292.18</v>
      </c>
    </row>
    <row r="65" spans="1:7" x14ac:dyDescent="0.45">
      <c r="B65" s="6" t="s">
        <v>42</v>
      </c>
      <c r="C65" s="11">
        <v>43239</v>
      </c>
      <c r="D65" s="30"/>
      <c r="E65" s="39">
        <v>3296.34</v>
      </c>
      <c r="F65" s="30"/>
      <c r="G65" s="23">
        <v>11408.63</v>
      </c>
    </row>
    <row r="66" spans="1:7" ht="27.75" x14ac:dyDescent="0.45">
      <c r="B66" s="13" t="s">
        <v>43</v>
      </c>
      <c r="C66" s="18" t="s">
        <v>44</v>
      </c>
      <c r="D66" s="30"/>
      <c r="E66" s="39">
        <v>4784.93</v>
      </c>
      <c r="F66" s="30"/>
      <c r="G66" s="23">
        <v>8740.1200000000008</v>
      </c>
    </row>
    <row r="67" spans="1:7" x14ac:dyDescent="0.45">
      <c r="B67" s="44" t="s">
        <v>45</v>
      </c>
      <c r="C67" s="45">
        <v>64483</v>
      </c>
      <c r="D67" s="41"/>
      <c r="E67" s="47">
        <v>4985.8999999999996</v>
      </c>
      <c r="F67" s="41"/>
      <c r="G67" s="46">
        <v>14784.48</v>
      </c>
    </row>
    <row r="69" spans="1:7" x14ac:dyDescent="0.45">
      <c r="B69" t="s">
        <v>166</v>
      </c>
    </row>
    <row r="70" spans="1:7" x14ac:dyDescent="0.45">
      <c r="B70" s="49" t="s">
        <v>167</v>
      </c>
    </row>
    <row r="71" spans="1:7" x14ac:dyDescent="0.45">
      <c r="B71" s="49" t="s">
        <v>301</v>
      </c>
    </row>
    <row r="72" spans="1:7" x14ac:dyDescent="0.45">
      <c r="B72" s="49" t="s">
        <v>168</v>
      </c>
    </row>
    <row r="73" spans="1:7" x14ac:dyDescent="0.45">
      <c r="B73" s="49" t="s">
        <v>169</v>
      </c>
    </row>
    <row r="74" spans="1:7" x14ac:dyDescent="0.45">
      <c r="B74" s="49" t="s">
        <v>174</v>
      </c>
    </row>
    <row r="75" spans="1:7" x14ac:dyDescent="0.45">
      <c r="B75" s="49" t="s">
        <v>300</v>
      </c>
    </row>
    <row r="76" spans="1:7" x14ac:dyDescent="0.45">
      <c r="B76" s="49" t="s">
        <v>302</v>
      </c>
    </row>
    <row r="78" spans="1:7" x14ac:dyDescent="0.45">
      <c r="A78" s="1" t="s">
        <v>170</v>
      </c>
      <c r="B78" t="s">
        <v>173</v>
      </c>
      <c r="D78" s="48" t="s">
        <v>50</v>
      </c>
      <c r="E78" s="25">
        <v>4.3</v>
      </c>
    </row>
    <row r="79" spans="1:7" ht="39.4" x14ac:dyDescent="0.45">
      <c r="B79" s="2" t="s">
        <v>12</v>
      </c>
      <c r="C79" s="3" t="s">
        <v>13</v>
      </c>
      <c r="D79" s="50" t="s">
        <v>171</v>
      </c>
      <c r="E79" s="27" t="s">
        <v>172</v>
      </c>
    </row>
    <row r="80" spans="1:7" x14ac:dyDescent="0.45">
      <c r="B80" s="4" t="s">
        <v>14</v>
      </c>
      <c r="C80" s="5">
        <v>99282</v>
      </c>
      <c r="D80" s="51">
        <v>475</v>
      </c>
      <c r="E80" s="52">
        <f>D80/$E$78</f>
        <v>110.46511627906978</v>
      </c>
    </row>
    <row r="81" spans="2:5" x14ac:dyDescent="0.45">
      <c r="B81" s="6" t="s">
        <v>15</v>
      </c>
      <c r="C81" s="7">
        <v>99283</v>
      </c>
      <c r="D81" s="53">
        <v>812</v>
      </c>
      <c r="E81" s="52">
        <f t="shared" ref="E81:E109" si="0">D81/$E$78</f>
        <v>188.83720930232559</v>
      </c>
    </row>
    <row r="82" spans="2:5" x14ac:dyDescent="0.45">
      <c r="B82" s="8" t="s">
        <v>163</v>
      </c>
      <c r="C82" s="7">
        <v>99284</v>
      </c>
      <c r="D82" s="53">
        <v>1625</v>
      </c>
      <c r="E82" s="52">
        <f t="shared" si="0"/>
        <v>377.90697674418607</v>
      </c>
    </row>
    <row r="83" spans="2:5" x14ac:dyDescent="0.45">
      <c r="B83" s="6" t="s">
        <v>16</v>
      </c>
      <c r="C83" s="7">
        <v>99213</v>
      </c>
      <c r="D83" s="53">
        <v>90</v>
      </c>
      <c r="E83" s="52">
        <f t="shared" si="0"/>
        <v>20.930232558139537</v>
      </c>
    </row>
    <row r="84" spans="2:5" ht="39.4" x14ac:dyDescent="0.45">
      <c r="B84" s="2" t="s">
        <v>17</v>
      </c>
      <c r="C84" s="3" t="s">
        <v>13</v>
      </c>
      <c r="D84" s="50"/>
      <c r="E84" s="27"/>
    </row>
    <row r="85" spans="2:5" x14ac:dyDescent="0.45">
      <c r="B85" s="6" t="s">
        <v>18</v>
      </c>
      <c r="C85" s="7">
        <v>85027</v>
      </c>
      <c r="D85" s="54">
        <v>355</v>
      </c>
      <c r="E85" s="52">
        <f t="shared" si="0"/>
        <v>82.558139534883722</v>
      </c>
    </row>
    <row r="86" spans="2:5" x14ac:dyDescent="0.45">
      <c r="B86" s="6" t="s">
        <v>19</v>
      </c>
      <c r="C86" s="7">
        <v>85025</v>
      </c>
      <c r="D86" s="54">
        <v>126.75</v>
      </c>
      <c r="E86" s="52">
        <f t="shared" si="0"/>
        <v>29.476744186046513</v>
      </c>
    </row>
    <row r="87" spans="2:5" x14ac:dyDescent="0.45">
      <c r="B87" s="9" t="s">
        <v>20</v>
      </c>
      <c r="C87" s="7">
        <v>82550</v>
      </c>
      <c r="D87" s="54">
        <v>245.5</v>
      </c>
      <c r="E87" s="52">
        <f t="shared" si="0"/>
        <v>57.093023255813954</v>
      </c>
    </row>
    <row r="88" spans="2:5" x14ac:dyDescent="0.45">
      <c r="B88" s="6" t="s">
        <v>21</v>
      </c>
      <c r="C88" s="7">
        <v>80061</v>
      </c>
      <c r="D88" s="54">
        <v>209.93</v>
      </c>
      <c r="E88" s="52">
        <f t="shared" si="0"/>
        <v>48.82093023255814</v>
      </c>
    </row>
    <row r="89" spans="2:5" x14ac:dyDescent="0.45">
      <c r="B89" s="6" t="s">
        <v>22</v>
      </c>
      <c r="C89" s="7">
        <v>85730</v>
      </c>
      <c r="D89" s="54">
        <v>154</v>
      </c>
      <c r="E89" s="52">
        <f t="shared" si="0"/>
        <v>35.813953488372093</v>
      </c>
    </row>
    <row r="90" spans="2:5" x14ac:dyDescent="0.45">
      <c r="B90" s="9" t="s">
        <v>23</v>
      </c>
      <c r="C90" s="7">
        <v>85610</v>
      </c>
      <c r="D90" s="54">
        <v>137.75</v>
      </c>
      <c r="E90" s="52">
        <f t="shared" si="0"/>
        <v>32.034883720930232</v>
      </c>
    </row>
    <row r="91" spans="2:5" x14ac:dyDescent="0.45">
      <c r="B91" s="10" t="s">
        <v>24</v>
      </c>
      <c r="C91" s="7">
        <v>84443</v>
      </c>
      <c r="D91" s="54">
        <v>79.14</v>
      </c>
      <c r="E91" s="52">
        <f t="shared" si="0"/>
        <v>18.404651162790699</v>
      </c>
    </row>
    <row r="92" spans="2:5" x14ac:dyDescent="0.45">
      <c r="B92" s="6" t="s">
        <v>25</v>
      </c>
      <c r="C92" s="7">
        <v>84484</v>
      </c>
      <c r="D92" s="54">
        <v>96.62</v>
      </c>
      <c r="E92" s="52">
        <f t="shared" si="0"/>
        <v>22.469767441860466</v>
      </c>
    </row>
    <row r="93" spans="2:5" ht="27.75" x14ac:dyDescent="0.45">
      <c r="B93" s="6" t="s">
        <v>26</v>
      </c>
      <c r="C93" s="11" t="s">
        <v>27</v>
      </c>
      <c r="D93" s="54">
        <v>139.5</v>
      </c>
      <c r="E93" s="52">
        <f t="shared" si="0"/>
        <v>32.441860465116278</v>
      </c>
    </row>
    <row r="94" spans="2:5" ht="27.75" x14ac:dyDescent="0.45">
      <c r="B94" s="9" t="s">
        <v>28</v>
      </c>
      <c r="C94" s="11" t="s">
        <v>29</v>
      </c>
      <c r="D94" s="54">
        <v>54.5</v>
      </c>
      <c r="E94" s="52">
        <f t="shared" si="0"/>
        <v>12.674418604651164</v>
      </c>
    </row>
    <row r="95" spans="2:5" ht="39.4" x14ac:dyDescent="0.45">
      <c r="B95" s="12" t="s">
        <v>30</v>
      </c>
      <c r="C95" s="3" t="s">
        <v>13</v>
      </c>
      <c r="D95" s="50"/>
      <c r="E95" s="27"/>
    </row>
    <row r="96" spans="2:5" x14ac:dyDescent="0.45">
      <c r="B96" s="4" t="s">
        <v>31</v>
      </c>
      <c r="C96" s="5">
        <v>74160</v>
      </c>
      <c r="D96" s="55">
        <v>3816</v>
      </c>
      <c r="E96" s="52">
        <f t="shared" si="0"/>
        <v>887.44186046511629</v>
      </c>
    </row>
    <row r="97" spans="2:5" x14ac:dyDescent="0.45">
      <c r="B97" s="9" t="s">
        <v>32</v>
      </c>
      <c r="C97" s="7">
        <v>70450</v>
      </c>
      <c r="D97" s="54">
        <v>9882</v>
      </c>
      <c r="E97" s="52">
        <f t="shared" si="0"/>
        <v>2298.1395348837209</v>
      </c>
    </row>
    <row r="98" spans="2:5" x14ac:dyDescent="0.45">
      <c r="B98" s="9" t="s">
        <v>33</v>
      </c>
      <c r="C98" s="7">
        <v>72193</v>
      </c>
      <c r="D98" s="54">
        <v>0</v>
      </c>
      <c r="E98" s="52">
        <f t="shared" si="0"/>
        <v>0</v>
      </c>
    </row>
    <row r="99" spans="2:5" x14ac:dyDescent="0.45">
      <c r="B99" s="6" t="s">
        <v>34</v>
      </c>
      <c r="C99" s="7">
        <v>76700</v>
      </c>
      <c r="D99" s="54">
        <v>5449</v>
      </c>
      <c r="E99" s="52">
        <f t="shared" si="0"/>
        <v>1267.2093023255813</v>
      </c>
    </row>
    <row r="100" spans="2:5" x14ac:dyDescent="0.45">
      <c r="B100" s="14" t="s">
        <v>35</v>
      </c>
      <c r="C100" s="7">
        <v>76805</v>
      </c>
      <c r="D100" s="54">
        <v>1982</v>
      </c>
      <c r="E100" s="52">
        <f t="shared" si="0"/>
        <v>460.93023255813955</v>
      </c>
    </row>
    <row r="101" spans="2:5" x14ac:dyDescent="0.45">
      <c r="B101" s="13" t="s">
        <v>36</v>
      </c>
      <c r="C101" s="7">
        <v>72110</v>
      </c>
      <c r="D101" s="54">
        <v>1503</v>
      </c>
      <c r="E101" s="52">
        <f t="shared" si="0"/>
        <v>349.53488372093022</v>
      </c>
    </row>
    <row r="102" spans="2:5" ht="39.4" x14ac:dyDescent="0.45">
      <c r="B102" s="2" t="s">
        <v>37</v>
      </c>
      <c r="C102" s="3" t="s">
        <v>13</v>
      </c>
      <c r="D102" s="50"/>
      <c r="E102" s="27"/>
    </row>
    <row r="103" spans="2:5" x14ac:dyDescent="0.45">
      <c r="B103" s="6" t="s">
        <v>38</v>
      </c>
      <c r="C103" s="7">
        <v>97116</v>
      </c>
      <c r="D103" s="54">
        <v>237</v>
      </c>
      <c r="E103" s="52">
        <f t="shared" si="0"/>
        <v>55.116279069767444</v>
      </c>
    </row>
    <row r="104" spans="2:5" x14ac:dyDescent="0.45">
      <c r="B104" s="15" t="s">
        <v>39</v>
      </c>
      <c r="C104" s="16">
        <v>97110</v>
      </c>
      <c r="D104" s="56">
        <v>237</v>
      </c>
      <c r="E104" s="52">
        <f t="shared" si="0"/>
        <v>55.116279069767444</v>
      </c>
    </row>
    <row r="105" spans="2:5" ht="41.65" x14ac:dyDescent="0.45">
      <c r="B105" s="2" t="s">
        <v>40</v>
      </c>
      <c r="C105" s="17" t="s">
        <v>13</v>
      </c>
      <c r="D105" s="57"/>
      <c r="E105" s="27"/>
    </row>
    <row r="106" spans="2:5" x14ac:dyDescent="0.45">
      <c r="B106" s="9" t="s">
        <v>41</v>
      </c>
      <c r="C106" s="11">
        <v>66821</v>
      </c>
      <c r="D106" s="53">
        <v>10292.18</v>
      </c>
      <c r="E106" s="52">
        <f t="shared" si="0"/>
        <v>2393.5302325581397</v>
      </c>
    </row>
    <row r="107" spans="2:5" x14ac:dyDescent="0.45">
      <c r="B107" s="6" t="s">
        <v>42</v>
      </c>
      <c r="C107" s="11">
        <v>43239</v>
      </c>
      <c r="D107" s="53">
        <v>11408.63</v>
      </c>
      <c r="E107" s="52">
        <f t="shared" si="0"/>
        <v>2653.1697674418606</v>
      </c>
    </row>
    <row r="108" spans="2:5" ht="27.75" x14ac:dyDescent="0.45">
      <c r="B108" s="13" t="s">
        <v>43</v>
      </c>
      <c r="C108" s="18" t="s">
        <v>44</v>
      </c>
      <c r="D108" s="53">
        <v>8740.1200000000008</v>
      </c>
      <c r="E108" s="52">
        <f t="shared" si="0"/>
        <v>2032.5860465116282</v>
      </c>
    </row>
    <row r="109" spans="2:5" x14ac:dyDescent="0.45">
      <c r="B109" s="44" t="s">
        <v>45</v>
      </c>
      <c r="C109" s="45">
        <v>64483</v>
      </c>
      <c r="D109" s="58">
        <v>14784.48</v>
      </c>
      <c r="E109" s="59">
        <f t="shared" si="0"/>
        <v>3438.2511627906979</v>
      </c>
    </row>
  </sheetData>
  <conditionalFormatting sqref="D38:G38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9:G39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0:G40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1:G41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3:G43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4:G44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5:G45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6:G46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7:G48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9:G4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0:G50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1:G51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2:G52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4:G54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5:G55 D57:G59 D56:F56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8:G58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5:G55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6:F5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1:G61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2:G62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4:G6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5:G6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66:G6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67:G6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6:G5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750E9-3BEB-4650-9B41-05430CB1E17E}">
  <dimension ref="A1:P146"/>
  <sheetViews>
    <sheetView zoomScale="70" zoomScaleNormal="70" workbookViewId="0">
      <selection activeCell="H103" sqref="H103"/>
    </sheetView>
  </sheetViews>
  <sheetFormatPr defaultRowHeight="14.25" x14ac:dyDescent="0.45"/>
  <cols>
    <col min="2" max="2" width="60.19921875" bestFit="1" customWidth="1"/>
    <col min="3" max="3" width="17.3984375" bestFit="1" customWidth="1"/>
    <col min="4" max="4" width="60.19921875" bestFit="1" customWidth="1"/>
    <col min="5" max="5" width="42.59765625" bestFit="1" customWidth="1"/>
    <col min="6" max="6" width="19.53125" bestFit="1" customWidth="1"/>
    <col min="7" max="7" width="14.9296875" customWidth="1"/>
    <col min="8" max="13" width="13.06640625" customWidth="1"/>
    <col min="14" max="14" width="10.33203125" bestFit="1" customWidth="1"/>
    <col min="15" max="15" width="10.33203125" customWidth="1"/>
    <col min="16" max="16" width="10.46484375" customWidth="1"/>
  </cols>
  <sheetData>
    <row r="1" spans="1:16" x14ac:dyDescent="0.45">
      <c r="A1" s="1" t="s">
        <v>2</v>
      </c>
    </row>
    <row r="2" spans="1:16" x14ac:dyDescent="0.45">
      <c r="A2" s="1"/>
    </row>
    <row r="3" spans="1:16" ht="14.65" thickBot="1" x14ac:dyDescent="0.5">
      <c r="A3" s="1" t="s">
        <v>294</v>
      </c>
    </row>
    <row r="4" spans="1:16" ht="71.650000000000006" thickBot="1" x14ac:dyDescent="0.5">
      <c r="B4" s="66" t="s">
        <v>291</v>
      </c>
      <c r="C4" s="66" t="s">
        <v>292</v>
      </c>
      <c r="D4" s="66" t="s">
        <v>293</v>
      </c>
      <c r="E4" s="66" t="s">
        <v>51</v>
      </c>
      <c r="F4" s="66" t="s">
        <v>52</v>
      </c>
      <c r="G4" s="66" t="s">
        <v>53</v>
      </c>
      <c r="H4" s="66" t="s">
        <v>54</v>
      </c>
      <c r="I4" s="66" t="s">
        <v>55</v>
      </c>
      <c r="J4" s="73" t="s">
        <v>56</v>
      </c>
      <c r="K4" s="67" t="s">
        <v>57</v>
      </c>
      <c r="L4" s="67" t="s">
        <v>58</v>
      </c>
      <c r="M4" s="67" t="s">
        <v>59</v>
      </c>
      <c r="N4" s="67" t="s">
        <v>60</v>
      </c>
      <c r="O4" s="67" t="s">
        <v>61</v>
      </c>
      <c r="P4" s="67" t="s">
        <v>62</v>
      </c>
    </row>
    <row r="5" spans="1:16" x14ac:dyDescent="0.45">
      <c r="B5" s="64" t="s">
        <v>240</v>
      </c>
      <c r="C5" s="71" t="s">
        <v>175</v>
      </c>
      <c r="D5" s="64" t="s">
        <v>176</v>
      </c>
      <c r="E5" s="64" t="s">
        <v>177</v>
      </c>
      <c r="F5" s="64" t="s">
        <v>178</v>
      </c>
      <c r="G5" s="71" t="s">
        <v>179</v>
      </c>
      <c r="H5" s="71" t="s">
        <v>180</v>
      </c>
      <c r="I5" s="64" t="s">
        <v>67</v>
      </c>
      <c r="J5" s="72">
        <v>53</v>
      </c>
      <c r="K5" s="65">
        <v>104054.150943396</v>
      </c>
      <c r="L5" s="65">
        <v>8811.0943396226394</v>
      </c>
      <c r="M5" s="65">
        <v>7722.2641509433997</v>
      </c>
      <c r="N5" s="65">
        <v>1963.2858668565284</v>
      </c>
      <c r="O5" s="65">
        <v>166.24706301174791</v>
      </c>
      <c r="P5" s="65">
        <v>145.70309718761132</v>
      </c>
    </row>
    <row r="6" spans="1:16" x14ac:dyDescent="0.45">
      <c r="B6" s="60" t="s">
        <v>240</v>
      </c>
      <c r="C6" s="61" t="s">
        <v>241</v>
      </c>
      <c r="D6" s="60" t="s">
        <v>242</v>
      </c>
      <c r="E6" s="60" t="s">
        <v>243</v>
      </c>
      <c r="F6" s="60" t="s">
        <v>244</v>
      </c>
      <c r="G6" s="61" t="s">
        <v>179</v>
      </c>
      <c r="H6" s="61" t="s">
        <v>245</v>
      </c>
      <c r="I6" s="60" t="s">
        <v>67</v>
      </c>
      <c r="J6" s="62">
        <v>16</v>
      </c>
      <c r="K6" s="63">
        <v>22849.1875</v>
      </c>
      <c r="L6" s="63">
        <v>9086.125</v>
      </c>
      <c r="M6" s="63">
        <v>8512.125</v>
      </c>
      <c r="N6" s="63">
        <v>1428.07421875</v>
      </c>
      <c r="O6" s="63">
        <v>567.8828125</v>
      </c>
      <c r="P6" s="63">
        <v>532.0078125</v>
      </c>
    </row>
    <row r="7" spans="1:16" x14ac:dyDescent="0.45">
      <c r="B7" s="60" t="s">
        <v>240</v>
      </c>
      <c r="C7" s="61" t="s">
        <v>181</v>
      </c>
      <c r="D7" s="60" t="s">
        <v>182</v>
      </c>
      <c r="E7" s="60" t="s">
        <v>63</v>
      </c>
      <c r="F7" s="60" t="s">
        <v>64</v>
      </c>
      <c r="G7" s="61" t="s">
        <v>65</v>
      </c>
      <c r="H7" s="61" t="s">
        <v>66</v>
      </c>
      <c r="I7" s="60" t="s">
        <v>67</v>
      </c>
      <c r="J7" s="62">
        <v>251</v>
      </c>
      <c r="K7" s="63">
        <v>52443.322709163302</v>
      </c>
      <c r="L7" s="63">
        <v>19842.199203187301</v>
      </c>
      <c r="M7" s="63">
        <v>17092.390438246999</v>
      </c>
      <c r="N7" s="63">
        <v>208.93754067395739</v>
      </c>
      <c r="O7" s="63">
        <v>79.052586466881678</v>
      </c>
      <c r="P7" s="63">
        <v>68.097173060745021</v>
      </c>
    </row>
    <row r="8" spans="1:16" x14ac:dyDescent="0.45">
      <c r="B8" s="60" t="s">
        <v>240</v>
      </c>
      <c r="C8" s="61" t="s">
        <v>183</v>
      </c>
      <c r="D8" s="60" t="s">
        <v>184</v>
      </c>
      <c r="E8" s="60" t="s">
        <v>68</v>
      </c>
      <c r="F8" s="60" t="s">
        <v>64</v>
      </c>
      <c r="G8" s="61" t="s">
        <v>65</v>
      </c>
      <c r="H8" s="61" t="s">
        <v>69</v>
      </c>
      <c r="I8" s="60" t="s">
        <v>67</v>
      </c>
      <c r="J8" s="62">
        <v>367</v>
      </c>
      <c r="K8" s="63">
        <v>34766.7820163488</v>
      </c>
      <c r="L8" s="63">
        <v>12315.5286103542</v>
      </c>
      <c r="M8" s="63">
        <v>9741.2452316076306</v>
      </c>
      <c r="N8" s="63">
        <v>94.732376066345509</v>
      </c>
      <c r="O8" s="63">
        <v>33.55729866581526</v>
      </c>
      <c r="P8" s="63">
        <v>26.542902538440408</v>
      </c>
    </row>
    <row r="9" spans="1:16" x14ac:dyDescent="0.45">
      <c r="B9" s="60" t="s">
        <v>240</v>
      </c>
      <c r="C9" s="61" t="s">
        <v>246</v>
      </c>
      <c r="D9" s="60" t="s">
        <v>247</v>
      </c>
      <c r="E9" s="60" t="s">
        <v>70</v>
      </c>
      <c r="F9" s="60" t="s">
        <v>64</v>
      </c>
      <c r="G9" s="61" t="s">
        <v>65</v>
      </c>
      <c r="H9" s="61" t="s">
        <v>71</v>
      </c>
      <c r="I9" s="60" t="s">
        <v>67</v>
      </c>
      <c r="J9" s="62">
        <v>239</v>
      </c>
      <c r="K9" s="63">
        <v>31697.2594142259</v>
      </c>
      <c r="L9" s="63">
        <v>12021.539748953999</v>
      </c>
      <c r="M9" s="63">
        <v>8509.74476987448</v>
      </c>
      <c r="N9" s="63">
        <v>132.62451637751423</v>
      </c>
      <c r="O9" s="63">
        <v>50.299329493531374</v>
      </c>
      <c r="P9" s="63">
        <v>35.605626652194474</v>
      </c>
    </row>
    <row r="10" spans="1:16" x14ac:dyDescent="0.45">
      <c r="B10" s="60" t="s">
        <v>240</v>
      </c>
      <c r="C10" s="61" t="s">
        <v>185</v>
      </c>
      <c r="D10" s="60" t="s">
        <v>186</v>
      </c>
      <c r="E10" s="60" t="s">
        <v>72</v>
      </c>
      <c r="F10" s="60" t="s">
        <v>64</v>
      </c>
      <c r="G10" s="61" t="s">
        <v>65</v>
      </c>
      <c r="H10" s="61" t="s">
        <v>73</v>
      </c>
      <c r="I10" s="60" t="s">
        <v>67</v>
      </c>
      <c r="J10" s="62">
        <v>92</v>
      </c>
      <c r="K10" s="63">
        <v>43575.923913043502</v>
      </c>
      <c r="L10" s="63">
        <v>13275.880434782601</v>
      </c>
      <c r="M10" s="63">
        <v>9981.6847826086905</v>
      </c>
      <c r="N10" s="63">
        <v>473.65134688090762</v>
      </c>
      <c r="O10" s="63">
        <v>144.3030482041587</v>
      </c>
      <c r="P10" s="63">
        <v>108.4965737240075</v>
      </c>
    </row>
    <row r="11" spans="1:16" x14ac:dyDescent="0.45">
      <c r="B11" s="60" t="s">
        <v>240</v>
      </c>
      <c r="C11" s="61" t="s">
        <v>187</v>
      </c>
      <c r="D11" s="60" t="s">
        <v>188</v>
      </c>
      <c r="E11" s="60" t="s">
        <v>74</v>
      </c>
      <c r="F11" s="60" t="s">
        <v>75</v>
      </c>
      <c r="G11" s="61" t="s">
        <v>65</v>
      </c>
      <c r="H11" s="61" t="s">
        <v>76</v>
      </c>
      <c r="I11" s="60" t="s">
        <v>67</v>
      </c>
      <c r="J11" s="62">
        <v>148</v>
      </c>
      <c r="K11" s="63">
        <v>33572.310810810799</v>
      </c>
      <c r="L11" s="63">
        <v>9294.3851351351404</v>
      </c>
      <c r="M11" s="63">
        <v>8328.7162162162094</v>
      </c>
      <c r="N11" s="63">
        <v>226.83993791088378</v>
      </c>
      <c r="O11" s="63">
        <v>62.799899561723919</v>
      </c>
      <c r="P11" s="63">
        <v>56.275109569028444</v>
      </c>
    </row>
    <row r="12" spans="1:16" x14ac:dyDescent="0.45">
      <c r="B12" s="60" t="s">
        <v>240</v>
      </c>
      <c r="C12" s="61" t="s">
        <v>189</v>
      </c>
      <c r="D12" s="60" t="s">
        <v>190</v>
      </c>
      <c r="E12" s="60" t="s">
        <v>77</v>
      </c>
      <c r="F12" s="60" t="s">
        <v>78</v>
      </c>
      <c r="G12" s="61" t="s">
        <v>65</v>
      </c>
      <c r="H12" s="61" t="s">
        <v>79</v>
      </c>
      <c r="I12" s="60" t="s">
        <v>67</v>
      </c>
      <c r="J12" s="62">
        <v>156</v>
      </c>
      <c r="K12" s="63">
        <v>30465.480769230799</v>
      </c>
      <c r="L12" s="63">
        <v>8358.9102564102595</v>
      </c>
      <c r="M12" s="63">
        <v>7472.9423076923104</v>
      </c>
      <c r="N12" s="63">
        <v>195.29154339250513</v>
      </c>
      <c r="O12" s="63">
        <v>53.582758053911917</v>
      </c>
      <c r="P12" s="63">
        <v>47.903476331360963</v>
      </c>
    </row>
    <row r="13" spans="1:16" x14ac:dyDescent="0.45">
      <c r="B13" s="60" t="s">
        <v>240</v>
      </c>
      <c r="C13" s="61" t="s">
        <v>191</v>
      </c>
      <c r="D13" s="60" t="s">
        <v>192</v>
      </c>
      <c r="E13" s="60" t="s">
        <v>80</v>
      </c>
      <c r="F13" s="60" t="s">
        <v>81</v>
      </c>
      <c r="G13" s="61" t="s">
        <v>65</v>
      </c>
      <c r="H13" s="61" t="s">
        <v>82</v>
      </c>
      <c r="I13" s="60" t="s">
        <v>67</v>
      </c>
      <c r="J13" s="62">
        <v>43</v>
      </c>
      <c r="K13" s="63">
        <v>20191.976744185999</v>
      </c>
      <c r="L13" s="63">
        <v>8164.6046511627901</v>
      </c>
      <c r="M13" s="63">
        <v>7284.5813953488396</v>
      </c>
      <c r="N13" s="63">
        <v>469.58085451595343</v>
      </c>
      <c r="O13" s="63">
        <v>189.87452677122766</v>
      </c>
      <c r="P13" s="63">
        <v>169.40886965927533</v>
      </c>
    </row>
    <row r="14" spans="1:16" x14ac:dyDescent="0.45">
      <c r="B14" s="60" t="s">
        <v>240</v>
      </c>
      <c r="C14" s="61" t="s">
        <v>193</v>
      </c>
      <c r="D14" s="60" t="s">
        <v>194</v>
      </c>
      <c r="E14" s="60" t="s">
        <v>83</v>
      </c>
      <c r="F14" s="60" t="s">
        <v>84</v>
      </c>
      <c r="G14" s="61" t="s">
        <v>65</v>
      </c>
      <c r="H14" s="61" t="s">
        <v>85</v>
      </c>
      <c r="I14" s="60" t="s">
        <v>67</v>
      </c>
      <c r="J14" s="62">
        <v>60</v>
      </c>
      <c r="K14" s="63">
        <v>37138.516666666699</v>
      </c>
      <c r="L14" s="63">
        <v>8182.8833333333296</v>
      </c>
      <c r="M14" s="63">
        <v>7440.8833333333296</v>
      </c>
      <c r="N14" s="63">
        <v>618.97527777777827</v>
      </c>
      <c r="O14" s="63">
        <v>136.38138888888884</v>
      </c>
      <c r="P14" s="63">
        <v>124.01472222222216</v>
      </c>
    </row>
    <row r="15" spans="1:16" x14ac:dyDescent="0.45">
      <c r="B15" s="60" t="s">
        <v>240</v>
      </c>
      <c r="C15" s="61" t="s">
        <v>195</v>
      </c>
      <c r="D15" s="60" t="s">
        <v>196</v>
      </c>
      <c r="E15" s="60" t="s">
        <v>86</v>
      </c>
      <c r="F15" s="60" t="s">
        <v>87</v>
      </c>
      <c r="G15" s="61" t="s">
        <v>65</v>
      </c>
      <c r="H15" s="61" t="s">
        <v>88</v>
      </c>
      <c r="I15" s="60" t="s">
        <v>67</v>
      </c>
      <c r="J15" s="62">
        <v>109</v>
      </c>
      <c r="K15" s="63">
        <v>30023.678899082599</v>
      </c>
      <c r="L15" s="63">
        <v>9731.0458715596305</v>
      </c>
      <c r="M15" s="63">
        <v>7803.4862385321103</v>
      </c>
      <c r="N15" s="63">
        <v>275.44659540442751</v>
      </c>
      <c r="O15" s="63">
        <v>89.275650197794775</v>
      </c>
      <c r="P15" s="63">
        <v>71.591616867267064</v>
      </c>
    </row>
    <row r="16" spans="1:16" x14ac:dyDescent="0.45">
      <c r="B16" s="60" t="s">
        <v>240</v>
      </c>
      <c r="C16" s="61" t="s">
        <v>197</v>
      </c>
      <c r="D16" s="60" t="s">
        <v>198</v>
      </c>
      <c r="E16" s="60" t="s">
        <v>89</v>
      </c>
      <c r="F16" s="60" t="s">
        <v>90</v>
      </c>
      <c r="G16" s="61" t="s">
        <v>65</v>
      </c>
      <c r="H16" s="61" t="s">
        <v>91</v>
      </c>
      <c r="I16" s="60" t="s">
        <v>67</v>
      </c>
      <c r="J16" s="62">
        <v>43</v>
      </c>
      <c r="K16" s="63">
        <v>29566.813953488399</v>
      </c>
      <c r="L16" s="63">
        <v>9128.7441860465096</v>
      </c>
      <c r="M16" s="63">
        <v>7911.0232558139496</v>
      </c>
      <c r="N16" s="63">
        <v>687.60032449973016</v>
      </c>
      <c r="O16" s="63">
        <v>212.29637641968628</v>
      </c>
      <c r="P16" s="63">
        <v>183.97728501892905</v>
      </c>
    </row>
    <row r="17" spans="2:16" x14ac:dyDescent="0.45">
      <c r="B17" s="60" t="s">
        <v>240</v>
      </c>
      <c r="C17" s="61" t="s">
        <v>199</v>
      </c>
      <c r="D17" s="60" t="s">
        <v>200</v>
      </c>
      <c r="E17" s="60" t="s">
        <v>92</v>
      </c>
      <c r="F17" s="60" t="s">
        <v>93</v>
      </c>
      <c r="G17" s="61" t="s">
        <v>65</v>
      </c>
      <c r="H17" s="61" t="s">
        <v>94</v>
      </c>
      <c r="I17" s="60" t="s">
        <v>67</v>
      </c>
      <c r="J17" s="62">
        <v>321</v>
      </c>
      <c r="K17" s="63">
        <v>49325.968847352</v>
      </c>
      <c r="L17" s="63">
        <v>8735.3644859813103</v>
      </c>
      <c r="M17" s="63">
        <v>7972.6978193146397</v>
      </c>
      <c r="N17" s="63">
        <v>153.66345435312149</v>
      </c>
      <c r="O17" s="63">
        <v>27.212973476577289</v>
      </c>
      <c r="P17" s="63">
        <v>24.837064857678005</v>
      </c>
    </row>
    <row r="18" spans="2:16" x14ac:dyDescent="0.45">
      <c r="B18" s="60" t="s">
        <v>240</v>
      </c>
      <c r="C18" s="61" t="s">
        <v>201</v>
      </c>
      <c r="D18" s="60" t="s">
        <v>202</v>
      </c>
      <c r="E18" s="60" t="s">
        <v>95</v>
      </c>
      <c r="F18" s="60" t="s">
        <v>96</v>
      </c>
      <c r="G18" s="61" t="s">
        <v>65</v>
      </c>
      <c r="H18" s="61" t="s">
        <v>97</v>
      </c>
      <c r="I18" s="60" t="s">
        <v>67</v>
      </c>
      <c r="J18" s="62">
        <v>155</v>
      </c>
      <c r="K18" s="63">
        <v>27114.096774193498</v>
      </c>
      <c r="L18" s="63">
        <v>9312.7290322580593</v>
      </c>
      <c r="M18" s="63">
        <v>8364.77419354839</v>
      </c>
      <c r="N18" s="63">
        <v>174.9296566077</v>
      </c>
      <c r="O18" s="63">
        <v>60.082122788761673</v>
      </c>
      <c r="P18" s="63">
        <v>53.966285119667035</v>
      </c>
    </row>
    <row r="19" spans="2:16" x14ac:dyDescent="0.45">
      <c r="B19" s="60" t="s">
        <v>240</v>
      </c>
      <c r="C19" s="61" t="s">
        <v>203</v>
      </c>
      <c r="D19" s="60" t="s">
        <v>204</v>
      </c>
      <c r="E19" s="60" t="s">
        <v>98</v>
      </c>
      <c r="F19" s="60" t="s">
        <v>99</v>
      </c>
      <c r="G19" s="61" t="s">
        <v>65</v>
      </c>
      <c r="H19" s="61" t="s">
        <v>100</v>
      </c>
      <c r="I19" s="60" t="s">
        <v>67</v>
      </c>
      <c r="J19" s="62">
        <v>124</v>
      </c>
      <c r="K19" s="63">
        <v>36087.0080645161</v>
      </c>
      <c r="L19" s="63">
        <v>8444.5806451612898</v>
      </c>
      <c r="M19" s="63">
        <v>7548.9193548387102</v>
      </c>
      <c r="N19" s="63">
        <v>291.02425858480723</v>
      </c>
      <c r="O19" s="63">
        <v>68.10145681581686</v>
      </c>
      <c r="P19" s="63">
        <v>60.878381893860563</v>
      </c>
    </row>
    <row r="20" spans="2:16" x14ac:dyDescent="0.45">
      <c r="B20" s="60" t="s">
        <v>240</v>
      </c>
      <c r="C20" s="61" t="s">
        <v>248</v>
      </c>
      <c r="D20" s="60" t="s">
        <v>249</v>
      </c>
      <c r="E20" s="60" t="s">
        <v>250</v>
      </c>
      <c r="F20" s="60" t="s">
        <v>64</v>
      </c>
      <c r="G20" s="61" t="s">
        <v>65</v>
      </c>
      <c r="H20" s="61" t="s">
        <v>251</v>
      </c>
      <c r="I20" s="60" t="s">
        <v>67</v>
      </c>
      <c r="J20" s="62">
        <v>38</v>
      </c>
      <c r="K20" s="63">
        <v>27335.815789473701</v>
      </c>
      <c r="L20" s="63">
        <v>8963.4210526315801</v>
      </c>
      <c r="M20" s="63">
        <v>8205.21052631579</v>
      </c>
      <c r="N20" s="63">
        <v>719.36357340720269</v>
      </c>
      <c r="O20" s="63">
        <v>235.87950138504158</v>
      </c>
      <c r="P20" s="63">
        <v>215.92659279778394</v>
      </c>
    </row>
    <row r="21" spans="2:16" x14ac:dyDescent="0.45">
      <c r="B21" s="60" t="s">
        <v>240</v>
      </c>
      <c r="C21" s="61" t="s">
        <v>205</v>
      </c>
      <c r="D21" s="60" t="s">
        <v>206</v>
      </c>
      <c r="E21" s="60" t="s">
        <v>101</v>
      </c>
      <c r="F21" s="60" t="s">
        <v>102</v>
      </c>
      <c r="G21" s="61" t="s">
        <v>65</v>
      </c>
      <c r="H21" s="61" t="s">
        <v>103</v>
      </c>
      <c r="I21" s="60" t="s">
        <v>67</v>
      </c>
      <c r="J21" s="62">
        <v>39</v>
      </c>
      <c r="K21" s="63">
        <v>55831.538461538497</v>
      </c>
      <c r="L21" s="63">
        <v>7837.82051282051</v>
      </c>
      <c r="M21" s="63">
        <v>7213.7179487179501</v>
      </c>
      <c r="N21" s="63">
        <v>1431.5779092702178</v>
      </c>
      <c r="O21" s="63">
        <v>200.96975673898743</v>
      </c>
      <c r="P21" s="63">
        <v>184.96712689020384</v>
      </c>
    </row>
    <row r="22" spans="2:16" x14ac:dyDescent="0.45">
      <c r="B22" s="60" t="s">
        <v>240</v>
      </c>
      <c r="C22" s="61" t="s">
        <v>252</v>
      </c>
      <c r="D22" s="60" t="s">
        <v>253</v>
      </c>
      <c r="E22" s="60" t="s">
        <v>104</v>
      </c>
      <c r="F22" s="60" t="s">
        <v>105</v>
      </c>
      <c r="G22" s="61" t="s">
        <v>65</v>
      </c>
      <c r="H22" s="61" t="s">
        <v>106</v>
      </c>
      <c r="I22" s="60" t="s">
        <v>67</v>
      </c>
      <c r="J22" s="62">
        <v>135</v>
      </c>
      <c r="K22" s="63">
        <v>84826.525925925904</v>
      </c>
      <c r="L22" s="63">
        <v>10025.9703703704</v>
      </c>
      <c r="M22" s="63">
        <v>8212</v>
      </c>
      <c r="N22" s="63">
        <v>628.34463648834003</v>
      </c>
      <c r="O22" s="63">
        <v>74.26644718792889</v>
      </c>
      <c r="P22" s="63">
        <v>60.829629629629629</v>
      </c>
    </row>
    <row r="23" spans="2:16" x14ac:dyDescent="0.45">
      <c r="B23" s="60" t="s">
        <v>240</v>
      </c>
      <c r="C23" s="61" t="s">
        <v>254</v>
      </c>
      <c r="D23" s="60" t="s">
        <v>255</v>
      </c>
      <c r="E23" s="60" t="s">
        <v>107</v>
      </c>
      <c r="F23" s="60" t="s">
        <v>108</v>
      </c>
      <c r="G23" s="61" t="s">
        <v>65</v>
      </c>
      <c r="H23" s="61" t="s">
        <v>109</v>
      </c>
      <c r="I23" s="60" t="s">
        <v>67</v>
      </c>
      <c r="J23" s="62">
        <v>42</v>
      </c>
      <c r="K23" s="63">
        <v>51611.0952380952</v>
      </c>
      <c r="L23" s="63">
        <v>8967.6190476190495</v>
      </c>
      <c r="M23" s="63">
        <v>8094.2857142857101</v>
      </c>
      <c r="N23" s="63">
        <v>1228.8356009070285</v>
      </c>
      <c r="O23" s="63">
        <v>213.514739229025</v>
      </c>
      <c r="P23" s="63">
        <v>192.72108843537404</v>
      </c>
    </row>
    <row r="24" spans="2:16" x14ac:dyDescent="0.45">
      <c r="B24" s="60" t="s">
        <v>240</v>
      </c>
      <c r="C24" s="61" t="s">
        <v>207</v>
      </c>
      <c r="D24" s="60" t="s">
        <v>208</v>
      </c>
      <c r="E24" s="60" t="s">
        <v>110</v>
      </c>
      <c r="F24" s="60" t="s">
        <v>64</v>
      </c>
      <c r="G24" s="61" t="s">
        <v>65</v>
      </c>
      <c r="H24" s="61" t="s">
        <v>111</v>
      </c>
      <c r="I24" s="60" t="s">
        <v>67</v>
      </c>
      <c r="J24" s="62">
        <v>205</v>
      </c>
      <c r="K24" s="63">
        <v>42776.4975609756</v>
      </c>
      <c r="L24" s="63">
        <v>9871.7365853658503</v>
      </c>
      <c r="M24" s="63">
        <v>8824.6536585365793</v>
      </c>
      <c r="N24" s="63">
        <v>208.66584176085658</v>
      </c>
      <c r="O24" s="63">
        <v>48.154812611540734</v>
      </c>
      <c r="P24" s="63">
        <v>43.04709101725161</v>
      </c>
    </row>
    <row r="25" spans="2:16" x14ac:dyDescent="0.45">
      <c r="B25" s="60" t="s">
        <v>240</v>
      </c>
      <c r="C25" s="61" t="s">
        <v>256</v>
      </c>
      <c r="D25" s="60" t="s">
        <v>257</v>
      </c>
      <c r="E25" s="60" t="s">
        <v>112</v>
      </c>
      <c r="F25" s="60" t="s">
        <v>113</v>
      </c>
      <c r="G25" s="61" t="s">
        <v>65</v>
      </c>
      <c r="H25" s="61" t="s">
        <v>114</v>
      </c>
      <c r="I25" s="60" t="s">
        <v>67</v>
      </c>
      <c r="J25" s="62">
        <v>98</v>
      </c>
      <c r="K25" s="63">
        <v>40656.295918367301</v>
      </c>
      <c r="L25" s="63">
        <v>8797.3571428571395</v>
      </c>
      <c r="M25" s="63">
        <v>7589.8061224489802</v>
      </c>
      <c r="N25" s="63">
        <v>414.86016243231938</v>
      </c>
      <c r="O25" s="63">
        <v>89.768950437317756</v>
      </c>
      <c r="P25" s="63">
        <v>77.447001249479385</v>
      </c>
    </row>
    <row r="26" spans="2:16" x14ac:dyDescent="0.45">
      <c r="B26" s="60" t="s">
        <v>240</v>
      </c>
      <c r="C26" s="61" t="s">
        <v>258</v>
      </c>
      <c r="D26" s="60" t="s">
        <v>259</v>
      </c>
      <c r="E26" s="60" t="s">
        <v>115</v>
      </c>
      <c r="F26" s="60" t="s">
        <v>116</v>
      </c>
      <c r="G26" s="61" t="s">
        <v>65</v>
      </c>
      <c r="H26" s="61" t="s">
        <v>117</v>
      </c>
      <c r="I26" s="60" t="s">
        <v>67</v>
      </c>
      <c r="J26" s="62">
        <v>58</v>
      </c>
      <c r="K26" s="63">
        <v>35545.068965517203</v>
      </c>
      <c r="L26" s="63">
        <v>8461.0689655172391</v>
      </c>
      <c r="M26" s="63">
        <v>7666.1034482758596</v>
      </c>
      <c r="N26" s="63">
        <v>612.84601664684828</v>
      </c>
      <c r="O26" s="63">
        <v>145.88049940546964</v>
      </c>
      <c r="P26" s="63">
        <v>132.17419738406653</v>
      </c>
    </row>
    <row r="27" spans="2:16" x14ac:dyDescent="0.45">
      <c r="B27" s="60" t="s">
        <v>240</v>
      </c>
      <c r="C27" s="61" t="s">
        <v>209</v>
      </c>
      <c r="D27" s="60" t="s">
        <v>210</v>
      </c>
      <c r="E27" s="60" t="s">
        <v>118</v>
      </c>
      <c r="F27" s="60" t="s">
        <v>119</v>
      </c>
      <c r="G27" s="61" t="s">
        <v>65</v>
      </c>
      <c r="H27" s="61" t="s">
        <v>120</v>
      </c>
      <c r="I27" s="60" t="s">
        <v>67</v>
      </c>
      <c r="J27" s="62">
        <v>95</v>
      </c>
      <c r="K27" s="63">
        <v>31964.0105263158</v>
      </c>
      <c r="L27" s="63">
        <v>8381.1052631578896</v>
      </c>
      <c r="M27" s="63">
        <v>7276.4526315789499</v>
      </c>
      <c r="N27" s="63">
        <v>336.46326869806103</v>
      </c>
      <c r="O27" s="63">
        <v>88.222160664819896</v>
      </c>
      <c r="P27" s="63">
        <v>76.594238227146846</v>
      </c>
    </row>
    <row r="28" spans="2:16" x14ac:dyDescent="0.45">
      <c r="B28" s="60" t="s">
        <v>240</v>
      </c>
      <c r="C28" s="61" t="s">
        <v>211</v>
      </c>
      <c r="D28" s="60" t="s">
        <v>212</v>
      </c>
      <c r="E28" s="60" t="s">
        <v>121</v>
      </c>
      <c r="F28" s="60" t="s">
        <v>122</v>
      </c>
      <c r="G28" s="61" t="s">
        <v>65</v>
      </c>
      <c r="H28" s="61" t="s">
        <v>123</v>
      </c>
      <c r="I28" s="60" t="s">
        <v>67</v>
      </c>
      <c r="J28" s="62">
        <v>95</v>
      </c>
      <c r="K28" s="63">
        <v>96961.494736842098</v>
      </c>
      <c r="L28" s="63">
        <v>9579.4631578947392</v>
      </c>
      <c r="M28" s="63">
        <v>8488.1684210526291</v>
      </c>
      <c r="N28" s="63">
        <v>1020.6473130193905</v>
      </c>
      <c r="O28" s="63">
        <v>100.83645429362883</v>
      </c>
      <c r="P28" s="63">
        <v>89.349141274238207</v>
      </c>
    </row>
    <row r="29" spans="2:16" x14ac:dyDescent="0.45">
      <c r="B29" s="60" t="s">
        <v>240</v>
      </c>
      <c r="C29" s="61" t="s">
        <v>213</v>
      </c>
      <c r="D29" s="60" t="s">
        <v>214</v>
      </c>
      <c r="E29" s="60" t="s">
        <v>124</v>
      </c>
      <c r="F29" s="60" t="s">
        <v>64</v>
      </c>
      <c r="G29" s="61" t="s">
        <v>65</v>
      </c>
      <c r="H29" s="61" t="s">
        <v>125</v>
      </c>
      <c r="I29" s="60" t="s">
        <v>67</v>
      </c>
      <c r="J29" s="62">
        <v>154</v>
      </c>
      <c r="K29" s="63">
        <v>100433.181818182</v>
      </c>
      <c r="L29" s="63">
        <v>10577.772727272701</v>
      </c>
      <c r="M29" s="63">
        <v>9056.3311688311696</v>
      </c>
      <c r="N29" s="63">
        <v>652.16351829988309</v>
      </c>
      <c r="O29" s="63">
        <v>68.686835891381179</v>
      </c>
      <c r="P29" s="63">
        <v>58.807345252150455</v>
      </c>
    </row>
    <row r="30" spans="2:16" x14ac:dyDescent="0.45">
      <c r="B30" s="60" t="s">
        <v>240</v>
      </c>
      <c r="C30" s="61" t="s">
        <v>215</v>
      </c>
      <c r="D30" s="60" t="s">
        <v>216</v>
      </c>
      <c r="E30" s="60" t="s">
        <v>126</v>
      </c>
      <c r="F30" s="60" t="s">
        <v>127</v>
      </c>
      <c r="G30" s="61" t="s">
        <v>65</v>
      </c>
      <c r="H30" s="61" t="s">
        <v>128</v>
      </c>
      <c r="I30" s="60" t="s">
        <v>67</v>
      </c>
      <c r="J30" s="62">
        <v>139</v>
      </c>
      <c r="K30" s="63">
        <v>84675.258992805699</v>
      </c>
      <c r="L30" s="63">
        <v>9524.2517985611503</v>
      </c>
      <c r="M30" s="63">
        <v>7852.8561151079102</v>
      </c>
      <c r="N30" s="63">
        <v>609.17452512809859</v>
      </c>
      <c r="O30" s="63">
        <v>68.519797111950723</v>
      </c>
      <c r="P30" s="63">
        <v>56.49536773458928</v>
      </c>
    </row>
    <row r="31" spans="2:16" x14ac:dyDescent="0.45">
      <c r="B31" s="60" t="s">
        <v>240</v>
      </c>
      <c r="C31" s="61" t="s">
        <v>217</v>
      </c>
      <c r="D31" s="60" t="s">
        <v>218</v>
      </c>
      <c r="E31" s="60" t="s">
        <v>129</v>
      </c>
      <c r="F31" s="60" t="s">
        <v>130</v>
      </c>
      <c r="G31" s="61" t="s">
        <v>65</v>
      </c>
      <c r="H31" s="61" t="s">
        <v>131</v>
      </c>
      <c r="I31" s="60" t="s">
        <v>67</v>
      </c>
      <c r="J31" s="62">
        <v>79</v>
      </c>
      <c r="K31" s="63">
        <v>65792.822784810094</v>
      </c>
      <c r="L31" s="63">
        <v>9776.1898734177194</v>
      </c>
      <c r="M31" s="63">
        <v>8359.9873417721501</v>
      </c>
      <c r="N31" s="63">
        <v>832.82054157987466</v>
      </c>
      <c r="O31" s="63">
        <v>123.74923890402177</v>
      </c>
      <c r="P31" s="63">
        <v>105.8226245793943</v>
      </c>
    </row>
    <row r="32" spans="2:16" x14ac:dyDescent="0.45">
      <c r="B32" s="60" t="s">
        <v>240</v>
      </c>
      <c r="C32" s="61" t="s">
        <v>219</v>
      </c>
      <c r="D32" s="60" t="s">
        <v>220</v>
      </c>
      <c r="E32" s="60" t="s">
        <v>132</v>
      </c>
      <c r="F32" s="60" t="s">
        <v>64</v>
      </c>
      <c r="G32" s="61" t="s">
        <v>65</v>
      </c>
      <c r="H32" s="61" t="s">
        <v>133</v>
      </c>
      <c r="I32" s="60" t="s">
        <v>67</v>
      </c>
      <c r="J32" s="62">
        <v>57</v>
      </c>
      <c r="K32" s="63">
        <v>63237.350877192999</v>
      </c>
      <c r="L32" s="63">
        <v>9177.0350877192996</v>
      </c>
      <c r="M32" s="63">
        <v>8452.2280701754407</v>
      </c>
      <c r="N32" s="63">
        <v>1109.427208371807</v>
      </c>
      <c r="O32" s="63">
        <v>161.00061557402279</v>
      </c>
      <c r="P32" s="63">
        <v>148.28470298553404</v>
      </c>
    </row>
    <row r="33" spans="2:16" x14ac:dyDescent="0.45">
      <c r="B33" s="60" t="s">
        <v>240</v>
      </c>
      <c r="C33" s="61" t="s">
        <v>260</v>
      </c>
      <c r="D33" s="60" t="s">
        <v>261</v>
      </c>
      <c r="E33" s="60" t="s">
        <v>134</v>
      </c>
      <c r="F33" s="60" t="s">
        <v>135</v>
      </c>
      <c r="G33" s="61" t="s">
        <v>65</v>
      </c>
      <c r="H33" s="61" t="s">
        <v>136</v>
      </c>
      <c r="I33" s="60" t="s">
        <v>67</v>
      </c>
      <c r="J33" s="62">
        <v>105</v>
      </c>
      <c r="K33" s="63">
        <v>49846.523809523802</v>
      </c>
      <c r="L33" s="63">
        <v>9324.7428571428609</v>
      </c>
      <c r="M33" s="63">
        <v>8685.00952380952</v>
      </c>
      <c r="N33" s="63">
        <v>474.72879818594095</v>
      </c>
      <c r="O33" s="63">
        <v>88.807074829932006</v>
      </c>
      <c r="P33" s="63">
        <v>82.714376417233524</v>
      </c>
    </row>
    <row r="34" spans="2:16" x14ac:dyDescent="0.45">
      <c r="B34" s="60" t="s">
        <v>240</v>
      </c>
      <c r="C34" s="61" t="s">
        <v>221</v>
      </c>
      <c r="D34" s="60" t="s">
        <v>222</v>
      </c>
      <c r="E34" s="60" t="s">
        <v>137</v>
      </c>
      <c r="F34" s="60" t="s">
        <v>64</v>
      </c>
      <c r="G34" s="61" t="s">
        <v>65</v>
      </c>
      <c r="H34" s="61" t="s">
        <v>138</v>
      </c>
      <c r="I34" s="60" t="s">
        <v>67</v>
      </c>
      <c r="J34" s="62">
        <v>183</v>
      </c>
      <c r="K34" s="63">
        <v>47074.732240437203</v>
      </c>
      <c r="L34" s="63">
        <v>9798.8961748633901</v>
      </c>
      <c r="M34" s="63">
        <v>8658.3442622950806</v>
      </c>
      <c r="N34" s="63">
        <v>257.23897399146011</v>
      </c>
      <c r="O34" s="63">
        <v>53.545880736958416</v>
      </c>
      <c r="P34" s="63">
        <v>47.313356624563284</v>
      </c>
    </row>
    <row r="35" spans="2:16" x14ac:dyDescent="0.45">
      <c r="B35" s="60" t="s">
        <v>240</v>
      </c>
      <c r="C35" s="61" t="s">
        <v>262</v>
      </c>
      <c r="D35" s="60" t="s">
        <v>263</v>
      </c>
      <c r="E35" s="60" t="s">
        <v>139</v>
      </c>
      <c r="F35" s="60" t="s">
        <v>140</v>
      </c>
      <c r="G35" s="61" t="s">
        <v>65</v>
      </c>
      <c r="H35" s="61" t="s">
        <v>141</v>
      </c>
      <c r="I35" s="60" t="s">
        <v>67</v>
      </c>
      <c r="J35" s="62">
        <v>68</v>
      </c>
      <c r="K35" s="63">
        <v>32238.588235294101</v>
      </c>
      <c r="L35" s="63">
        <v>9106.1617647058792</v>
      </c>
      <c r="M35" s="63">
        <v>8340.5882352941208</v>
      </c>
      <c r="N35" s="63">
        <v>474.09688581314856</v>
      </c>
      <c r="O35" s="63">
        <v>133.91414359861588</v>
      </c>
      <c r="P35" s="63">
        <v>122.6557093425606</v>
      </c>
    </row>
    <row r="36" spans="2:16" x14ac:dyDescent="0.45">
      <c r="B36" s="60" t="s">
        <v>240</v>
      </c>
      <c r="C36" s="61" t="s">
        <v>223</v>
      </c>
      <c r="D36" s="60" t="s">
        <v>224</v>
      </c>
      <c r="E36" s="60" t="s">
        <v>142</v>
      </c>
      <c r="F36" s="60" t="s">
        <v>143</v>
      </c>
      <c r="G36" s="61" t="s">
        <v>65</v>
      </c>
      <c r="H36" s="61" t="s">
        <v>144</v>
      </c>
      <c r="I36" s="60" t="s">
        <v>67</v>
      </c>
      <c r="J36" s="62">
        <v>64</v>
      </c>
      <c r="K36" s="63">
        <v>59108.5</v>
      </c>
      <c r="L36" s="63">
        <v>9366.84375</v>
      </c>
      <c r="M36" s="63">
        <v>8002.140625</v>
      </c>
      <c r="N36" s="63">
        <v>923.5703125</v>
      </c>
      <c r="O36" s="63">
        <v>146.35693359375</v>
      </c>
      <c r="P36" s="63">
        <v>125.033447265625</v>
      </c>
    </row>
    <row r="37" spans="2:16" x14ac:dyDescent="0.45">
      <c r="B37" s="60" t="s">
        <v>240</v>
      </c>
      <c r="C37" s="61" t="s">
        <v>225</v>
      </c>
      <c r="D37" s="60" t="s">
        <v>226</v>
      </c>
      <c r="E37" s="60" t="s">
        <v>145</v>
      </c>
      <c r="F37" s="60" t="s">
        <v>122</v>
      </c>
      <c r="G37" s="61" t="s">
        <v>65</v>
      </c>
      <c r="H37" s="61" t="s">
        <v>146</v>
      </c>
      <c r="I37" s="60" t="s">
        <v>67</v>
      </c>
      <c r="J37" s="62">
        <v>83</v>
      </c>
      <c r="K37" s="63">
        <v>37325.397590361397</v>
      </c>
      <c r="L37" s="63">
        <v>9352.2891566265007</v>
      </c>
      <c r="M37" s="63">
        <v>8112.3132530120502</v>
      </c>
      <c r="N37" s="63">
        <v>449.70358542604095</v>
      </c>
      <c r="O37" s="63">
        <v>112.67818260995784</v>
      </c>
      <c r="P37" s="63">
        <v>97.738713891711441</v>
      </c>
    </row>
    <row r="38" spans="2:16" x14ac:dyDescent="0.45">
      <c r="B38" s="60" t="s">
        <v>240</v>
      </c>
      <c r="C38" s="61" t="s">
        <v>227</v>
      </c>
      <c r="D38" s="60" t="s">
        <v>228</v>
      </c>
      <c r="E38" s="60" t="s">
        <v>147</v>
      </c>
      <c r="F38" s="60" t="s">
        <v>127</v>
      </c>
      <c r="G38" s="61" t="s">
        <v>65</v>
      </c>
      <c r="H38" s="61" t="s">
        <v>148</v>
      </c>
      <c r="I38" s="60" t="s">
        <v>67</v>
      </c>
      <c r="J38" s="62">
        <v>67</v>
      </c>
      <c r="K38" s="63">
        <v>49335.208955223898</v>
      </c>
      <c r="L38" s="63">
        <v>9629.5074626865699</v>
      </c>
      <c r="M38" s="63">
        <v>8506.7164179104493</v>
      </c>
      <c r="N38" s="63">
        <v>736.34640231677463</v>
      </c>
      <c r="O38" s="63">
        <v>143.72399198039656</v>
      </c>
      <c r="P38" s="63">
        <v>126.96591668523058</v>
      </c>
    </row>
    <row r="39" spans="2:16" x14ac:dyDescent="0.45">
      <c r="B39" s="60" t="s">
        <v>240</v>
      </c>
      <c r="C39" s="61" t="s">
        <v>264</v>
      </c>
      <c r="D39" s="60" t="s">
        <v>265</v>
      </c>
      <c r="E39" s="60" t="s">
        <v>266</v>
      </c>
      <c r="F39" s="60" t="s">
        <v>75</v>
      </c>
      <c r="G39" s="61" t="s">
        <v>65</v>
      </c>
      <c r="H39" s="61" t="s">
        <v>267</v>
      </c>
      <c r="I39" s="60" t="s">
        <v>67</v>
      </c>
      <c r="J39" s="62">
        <v>36</v>
      </c>
      <c r="K39" s="63">
        <v>66667.611111111095</v>
      </c>
      <c r="L39" s="63">
        <v>9004.0555555555493</v>
      </c>
      <c r="M39" s="63">
        <v>8186.6111111111104</v>
      </c>
      <c r="N39" s="63">
        <v>1851.8780864197527</v>
      </c>
      <c r="O39" s="63">
        <v>250.11265432098747</v>
      </c>
      <c r="P39" s="63">
        <v>227.40586419753083</v>
      </c>
    </row>
    <row r="40" spans="2:16" x14ac:dyDescent="0.45">
      <c r="B40" s="60" t="s">
        <v>240</v>
      </c>
      <c r="C40" s="61" t="s">
        <v>268</v>
      </c>
      <c r="D40" s="60" t="s">
        <v>269</v>
      </c>
      <c r="E40" s="60" t="s">
        <v>270</v>
      </c>
      <c r="F40" s="60" t="s">
        <v>271</v>
      </c>
      <c r="G40" s="61" t="s">
        <v>65</v>
      </c>
      <c r="H40" s="61" t="s">
        <v>272</v>
      </c>
      <c r="I40" s="60" t="s">
        <v>67</v>
      </c>
      <c r="J40" s="62">
        <v>17</v>
      </c>
      <c r="K40" s="63">
        <v>41221.941176470602</v>
      </c>
      <c r="L40" s="63">
        <v>9956.2941176470595</v>
      </c>
      <c r="M40" s="63">
        <v>8645.2941176470595</v>
      </c>
      <c r="N40" s="63">
        <v>2424.8200692041532</v>
      </c>
      <c r="O40" s="63">
        <v>585.66435986159172</v>
      </c>
      <c r="P40" s="63">
        <v>508.54671280276818</v>
      </c>
    </row>
    <row r="41" spans="2:16" x14ac:dyDescent="0.45">
      <c r="B41" s="60" t="s">
        <v>240</v>
      </c>
      <c r="C41" s="61" t="s">
        <v>229</v>
      </c>
      <c r="D41" s="60" t="s">
        <v>230</v>
      </c>
      <c r="E41" s="60" t="s">
        <v>231</v>
      </c>
      <c r="F41" s="60" t="s">
        <v>232</v>
      </c>
      <c r="G41" s="61" t="s">
        <v>65</v>
      </c>
      <c r="H41" s="61" t="s">
        <v>233</v>
      </c>
      <c r="I41" s="60" t="s">
        <v>67</v>
      </c>
      <c r="J41" s="62">
        <v>36</v>
      </c>
      <c r="K41" s="63">
        <v>32138.277777777799</v>
      </c>
      <c r="L41" s="63">
        <v>9196.1666666666697</v>
      </c>
      <c r="M41" s="63">
        <v>7640.3055555555502</v>
      </c>
      <c r="N41" s="63">
        <v>892.72993827160553</v>
      </c>
      <c r="O41" s="63">
        <v>255.44907407407416</v>
      </c>
      <c r="P41" s="63">
        <v>212.23070987654307</v>
      </c>
    </row>
    <row r="42" spans="2:16" x14ac:dyDescent="0.45">
      <c r="B42" s="60" t="s">
        <v>240</v>
      </c>
      <c r="C42" s="61" t="s">
        <v>273</v>
      </c>
      <c r="D42" s="60" t="s">
        <v>274</v>
      </c>
      <c r="E42" s="60" t="s">
        <v>149</v>
      </c>
      <c r="F42" s="60" t="s">
        <v>64</v>
      </c>
      <c r="G42" s="61" t="s">
        <v>65</v>
      </c>
      <c r="H42" s="61" t="s">
        <v>150</v>
      </c>
      <c r="I42" s="60" t="s">
        <v>67</v>
      </c>
      <c r="J42" s="62">
        <v>18</v>
      </c>
      <c r="K42" s="63">
        <v>26225.388888888901</v>
      </c>
      <c r="L42" s="63">
        <v>8825.8333333333303</v>
      </c>
      <c r="M42" s="63">
        <v>8244.0555555555493</v>
      </c>
      <c r="N42" s="63">
        <v>1456.9660493827168</v>
      </c>
      <c r="O42" s="63">
        <v>490.32407407407391</v>
      </c>
      <c r="P42" s="63">
        <v>458.00308641975272</v>
      </c>
    </row>
    <row r="43" spans="2:16" x14ac:dyDescent="0.45">
      <c r="B43" s="60" t="s">
        <v>240</v>
      </c>
      <c r="C43" s="61" t="s">
        <v>275</v>
      </c>
      <c r="D43" s="60" t="s">
        <v>276</v>
      </c>
      <c r="E43" s="60" t="s">
        <v>277</v>
      </c>
      <c r="F43" s="60" t="s">
        <v>278</v>
      </c>
      <c r="G43" s="61" t="s">
        <v>65</v>
      </c>
      <c r="H43" s="61" t="s">
        <v>279</v>
      </c>
      <c r="I43" s="60" t="s">
        <v>67</v>
      </c>
      <c r="J43" s="62">
        <v>15</v>
      </c>
      <c r="K43" s="63">
        <v>54925.4</v>
      </c>
      <c r="L43" s="63">
        <v>8759.2000000000007</v>
      </c>
      <c r="M43" s="63">
        <v>8081.1333333333296</v>
      </c>
      <c r="N43" s="63">
        <v>3661.6933333333336</v>
      </c>
      <c r="O43" s="63">
        <v>583.94666666666672</v>
      </c>
      <c r="P43" s="63">
        <v>538.74222222222193</v>
      </c>
    </row>
    <row r="44" spans="2:16" x14ac:dyDescent="0.45">
      <c r="B44" s="60" t="s">
        <v>240</v>
      </c>
      <c r="C44" s="61" t="s">
        <v>280</v>
      </c>
      <c r="D44" s="60" t="s">
        <v>281</v>
      </c>
      <c r="E44" s="60" t="s">
        <v>151</v>
      </c>
      <c r="F44" s="60" t="s">
        <v>127</v>
      </c>
      <c r="G44" s="61" t="s">
        <v>65</v>
      </c>
      <c r="H44" s="61" t="s">
        <v>148</v>
      </c>
      <c r="I44" s="60" t="s">
        <v>67</v>
      </c>
      <c r="J44" s="62">
        <v>73</v>
      </c>
      <c r="K44" s="63">
        <v>41043.767123287696</v>
      </c>
      <c r="L44" s="63">
        <v>8786.1095890410907</v>
      </c>
      <c r="M44" s="63">
        <v>7801.5205479452097</v>
      </c>
      <c r="N44" s="63">
        <v>562.24338525051644</v>
      </c>
      <c r="O44" s="63">
        <v>120.35766560330261</v>
      </c>
      <c r="P44" s="63">
        <v>106.87014449240013</v>
      </c>
    </row>
    <row r="45" spans="2:16" x14ac:dyDescent="0.45">
      <c r="B45" s="60" t="s">
        <v>240</v>
      </c>
      <c r="C45" s="61" t="s">
        <v>282</v>
      </c>
      <c r="D45" s="60" t="s">
        <v>283</v>
      </c>
      <c r="E45" s="60" t="s">
        <v>152</v>
      </c>
      <c r="F45" s="60" t="s">
        <v>127</v>
      </c>
      <c r="G45" s="61" t="s">
        <v>65</v>
      </c>
      <c r="H45" s="61" t="s">
        <v>148</v>
      </c>
      <c r="I45" s="60" t="s">
        <v>67</v>
      </c>
      <c r="J45" s="62">
        <v>99</v>
      </c>
      <c r="K45" s="63">
        <v>32820.040404040403</v>
      </c>
      <c r="L45" s="63">
        <v>8890.3737373737404</v>
      </c>
      <c r="M45" s="63">
        <v>7922.7070707070698</v>
      </c>
      <c r="N45" s="63">
        <v>331.51555963677174</v>
      </c>
      <c r="O45" s="63">
        <v>89.801754922967078</v>
      </c>
      <c r="P45" s="63">
        <v>80.027344148556267</v>
      </c>
    </row>
    <row r="46" spans="2:16" x14ac:dyDescent="0.45">
      <c r="B46" s="60" t="s">
        <v>240</v>
      </c>
      <c r="C46" s="61" t="s">
        <v>234</v>
      </c>
      <c r="D46" s="60" t="s">
        <v>235</v>
      </c>
      <c r="E46" s="60" t="s">
        <v>153</v>
      </c>
      <c r="F46" s="60" t="s">
        <v>154</v>
      </c>
      <c r="G46" s="61" t="s">
        <v>65</v>
      </c>
      <c r="H46" s="61" t="s">
        <v>155</v>
      </c>
      <c r="I46" s="60" t="s">
        <v>67</v>
      </c>
      <c r="J46" s="62">
        <v>50</v>
      </c>
      <c r="K46" s="63">
        <v>40843.1</v>
      </c>
      <c r="L46" s="63">
        <v>8560.4</v>
      </c>
      <c r="M46" s="63">
        <v>7476.68</v>
      </c>
      <c r="N46" s="63">
        <v>816.86199999999997</v>
      </c>
      <c r="O46" s="63">
        <v>171.208</v>
      </c>
      <c r="P46" s="63">
        <v>149.53360000000001</v>
      </c>
    </row>
    <row r="47" spans="2:16" x14ac:dyDescent="0.45">
      <c r="B47" s="60" t="s">
        <v>240</v>
      </c>
      <c r="C47" s="61" t="s">
        <v>236</v>
      </c>
      <c r="D47" s="60" t="s">
        <v>237</v>
      </c>
      <c r="E47" s="60" t="s">
        <v>156</v>
      </c>
      <c r="F47" s="60" t="s">
        <v>157</v>
      </c>
      <c r="G47" s="61" t="s">
        <v>65</v>
      </c>
      <c r="H47" s="61" t="s">
        <v>158</v>
      </c>
      <c r="I47" s="60" t="s">
        <v>67</v>
      </c>
      <c r="J47" s="62">
        <v>103</v>
      </c>
      <c r="K47" s="63">
        <v>48667.572815533997</v>
      </c>
      <c r="L47" s="63">
        <v>9102.69902912621</v>
      </c>
      <c r="M47" s="63">
        <v>8209.3592233009695</v>
      </c>
      <c r="N47" s="63">
        <v>472.50070694693198</v>
      </c>
      <c r="O47" s="63">
        <v>88.375718729380679</v>
      </c>
      <c r="P47" s="63">
        <v>79.702516731077367</v>
      </c>
    </row>
    <row r="48" spans="2:16" x14ac:dyDescent="0.45">
      <c r="B48" s="60" t="s">
        <v>240</v>
      </c>
      <c r="C48" s="61" t="s">
        <v>284</v>
      </c>
      <c r="D48" s="60" t="s">
        <v>285</v>
      </c>
      <c r="E48" s="60" t="s">
        <v>286</v>
      </c>
      <c r="F48" s="60" t="s">
        <v>287</v>
      </c>
      <c r="G48" s="61" t="s">
        <v>65</v>
      </c>
      <c r="H48" s="61" t="s">
        <v>288</v>
      </c>
      <c r="I48" s="60" t="s">
        <v>67</v>
      </c>
      <c r="J48" s="62">
        <v>22</v>
      </c>
      <c r="K48" s="63">
        <v>35476.272727272699</v>
      </c>
      <c r="L48" s="63">
        <v>8190.8636363636397</v>
      </c>
      <c r="M48" s="63">
        <v>7357.2272727272702</v>
      </c>
      <c r="N48" s="63">
        <v>1612.557851239668</v>
      </c>
      <c r="O48" s="63">
        <v>372.31198347107454</v>
      </c>
      <c r="P48" s="63">
        <v>334.41942148760319</v>
      </c>
    </row>
    <row r="49" spans="1:16" x14ac:dyDescent="0.45">
      <c r="B49" s="60" t="s">
        <v>240</v>
      </c>
      <c r="C49" s="61" t="s">
        <v>238</v>
      </c>
      <c r="D49" s="60" t="s">
        <v>239</v>
      </c>
      <c r="E49" s="60" t="s">
        <v>159</v>
      </c>
      <c r="F49" s="60" t="s">
        <v>160</v>
      </c>
      <c r="G49" s="61" t="s">
        <v>65</v>
      </c>
      <c r="H49" s="61" t="s">
        <v>161</v>
      </c>
      <c r="I49" s="60" t="s">
        <v>67</v>
      </c>
      <c r="J49" s="62">
        <v>83</v>
      </c>
      <c r="K49" s="63">
        <v>35757.771084337299</v>
      </c>
      <c r="L49" s="63">
        <v>9441.1927710843393</v>
      </c>
      <c r="M49" s="63">
        <v>8625.4216867469895</v>
      </c>
      <c r="N49" s="63">
        <v>430.81651908840121</v>
      </c>
      <c r="O49" s="63">
        <v>113.74931049499205</v>
      </c>
      <c r="P49" s="63">
        <v>103.92074321381915</v>
      </c>
    </row>
    <row r="50" spans="1:16" x14ac:dyDescent="0.45">
      <c r="B50" s="60" t="s">
        <v>240</v>
      </c>
      <c r="C50" s="61" t="s">
        <v>289</v>
      </c>
      <c r="D50" s="60" t="s">
        <v>290</v>
      </c>
      <c r="E50" s="60" t="s">
        <v>162</v>
      </c>
      <c r="F50" s="60" t="s">
        <v>64</v>
      </c>
      <c r="G50" s="61" t="s">
        <v>65</v>
      </c>
      <c r="H50" s="61" t="s">
        <v>111</v>
      </c>
      <c r="I50" s="60" t="s">
        <v>67</v>
      </c>
      <c r="J50" s="62">
        <v>38</v>
      </c>
      <c r="K50" s="63">
        <v>49748.789473684199</v>
      </c>
      <c r="L50" s="63">
        <v>17668.6052631579</v>
      </c>
      <c r="M50" s="63">
        <v>8868.3157894736796</v>
      </c>
      <c r="N50" s="63">
        <v>1309.1786703601106</v>
      </c>
      <c r="O50" s="63">
        <v>464.96329639889211</v>
      </c>
      <c r="P50" s="63">
        <v>233.37673130193895</v>
      </c>
    </row>
    <row r="51" spans="1:16" ht="14.65" thickBot="1" x14ac:dyDescent="0.5"/>
    <row r="52" spans="1:16" ht="57.4" thickBot="1" x14ac:dyDescent="0.5">
      <c r="A52" s="1" t="s">
        <v>295</v>
      </c>
      <c r="B52" s="66" t="s">
        <v>293</v>
      </c>
      <c r="C52" s="67" t="s">
        <v>60</v>
      </c>
      <c r="D52" s="67" t="s">
        <v>61</v>
      </c>
      <c r="E52" s="67" t="s">
        <v>62</v>
      </c>
      <c r="F52" s="68" t="s">
        <v>297</v>
      </c>
      <c r="G52" s="68" t="s">
        <v>296</v>
      </c>
    </row>
    <row r="53" spans="1:16" x14ac:dyDescent="0.45">
      <c r="B53" s="64" t="s">
        <v>176</v>
      </c>
      <c r="C53" s="65">
        <v>1963.2858668565284</v>
      </c>
      <c r="D53" s="65">
        <v>166.24706301174791</v>
      </c>
      <c r="E53" s="65">
        <v>145.70309718761132</v>
      </c>
      <c r="F53" s="70">
        <f>D53/$C53</f>
        <v>8.4677970650260267E-2</v>
      </c>
      <c r="G53" s="70">
        <f>E53/$C53</f>
        <v>7.421389806106056E-2</v>
      </c>
    </row>
    <row r="54" spans="1:16" x14ac:dyDescent="0.45">
      <c r="B54" s="60" t="s">
        <v>242</v>
      </c>
      <c r="C54" s="63">
        <v>1428.07421875</v>
      </c>
      <c r="D54" s="63">
        <v>567.8828125</v>
      </c>
      <c r="E54" s="63">
        <v>532.0078125</v>
      </c>
      <c r="F54" s="69">
        <f t="shared" ref="F54:F98" si="0">D54/$C54</f>
        <v>0.39765637180753144</v>
      </c>
      <c r="G54" s="69">
        <f t="shared" ref="G54:G98" si="1">E54/$C54</f>
        <v>0.37253512843728032</v>
      </c>
    </row>
    <row r="55" spans="1:16" x14ac:dyDescent="0.45">
      <c r="B55" s="60" t="s">
        <v>182</v>
      </c>
      <c r="C55" s="63">
        <v>208.93754067395739</v>
      </c>
      <c r="D55" s="63">
        <v>79.052586466881678</v>
      </c>
      <c r="E55" s="63">
        <v>68.097173060745021</v>
      </c>
      <c r="F55" s="69">
        <f t="shared" si="0"/>
        <v>0.37835511134995875</v>
      </c>
      <c r="G55" s="69">
        <f t="shared" si="1"/>
        <v>0.32592119559313287</v>
      </c>
    </row>
    <row r="56" spans="1:16" x14ac:dyDescent="0.45">
      <c r="B56" s="60" t="s">
        <v>184</v>
      </c>
      <c r="C56" s="63">
        <v>94.732376066345509</v>
      </c>
      <c r="D56" s="63">
        <v>33.55729866581526</v>
      </c>
      <c r="E56" s="63">
        <v>26.542902538440408</v>
      </c>
      <c r="F56" s="69">
        <f t="shared" si="0"/>
        <v>0.35423262942664413</v>
      </c>
      <c r="G56" s="69">
        <f t="shared" si="1"/>
        <v>0.28018829085265606</v>
      </c>
    </row>
    <row r="57" spans="1:16" x14ac:dyDescent="0.45">
      <c r="B57" s="60" t="s">
        <v>247</v>
      </c>
      <c r="C57" s="63">
        <v>132.62451637751423</v>
      </c>
      <c r="D57" s="63">
        <v>50.299329493531374</v>
      </c>
      <c r="E57" s="63">
        <v>35.605626652194474</v>
      </c>
      <c r="F57" s="69">
        <f t="shared" si="0"/>
        <v>0.37926117182101449</v>
      </c>
      <c r="G57" s="69">
        <f t="shared" si="1"/>
        <v>0.26846941745554381</v>
      </c>
    </row>
    <row r="58" spans="1:16" x14ac:dyDescent="0.45">
      <c r="B58" s="60" t="s">
        <v>186</v>
      </c>
      <c r="C58" s="63">
        <v>473.65134688090762</v>
      </c>
      <c r="D58" s="63">
        <v>144.3030482041587</v>
      </c>
      <c r="E58" s="63">
        <v>108.4965737240075</v>
      </c>
      <c r="F58" s="69">
        <f t="shared" si="0"/>
        <v>0.30466090544115243</v>
      </c>
      <c r="G58" s="69">
        <f t="shared" si="1"/>
        <v>0.22906421450816081</v>
      </c>
    </row>
    <row r="59" spans="1:16" x14ac:dyDescent="0.45">
      <c r="B59" s="60" t="s">
        <v>188</v>
      </c>
      <c r="C59" s="63">
        <v>226.83993791088378</v>
      </c>
      <c r="D59" s="63">
        <v>62.799899561723919</v>
      </c>
      <c r="E59" s="63">
        <v>56.275109569028444</v>
      </c>
      <c r="F59" s="69">
        <f t="shared" si="0"/>
        <v>0.27684674991577302</v>
      </c>
      <c r="G59" s="69">
        <f t="shared" si="1"/>
        <v>0.24808289971908146</v>
      </c>
    </row>
    <row r="60" spans="1:16" x14ac:dyDescent="0.45">
      <c r="B60" s="60" t="s">
        <v>190</v>
      </c>
      <c r="C60" s="63">
        <v>195.29154339250513</v>
      </c>
      <c r="D60" s="63">
        <v>53.582758053911917</v>
      </c>
      <c r="E60" s="63">
        <v>47.903476331360963</v>
      </c>
      <c r="F60" s="69">
        <f t="shared" si="0"/>
        <v>0.2743731608809043</v>
      </c>
      <c r="G60" s="69">
        <f t="shared" si="1"/>
        <v>0.24529211812865112</v>
      </c>
    </row>
    <row r="61" spans="1:16" x14ac:dyDescent="0.45">
      <c r="B61" s="60" t="s">
        <v>192</v>
      </c>
      <c r="C61" s="63">
        <v>469.58085451595343</v>
      </c>
      <c r="D61" s="63">
        <v>189.87452677122766</v>
      </c>
      <c r="E61" s="63">
        <v>169.40886965927533</v>
      </c>
      <c r="F61" s="69">
        <f t="shared" si="0"/>
        <v>0.40434895278460914</v>
      </c>
      <c r="G61" s="69">
        <f t="shared" si="1"/>
        <v>0.36076613437296745</v>
      </c>
    </row>
    <row r="62" spans="1:16" x14ac:dyDescent="0.45">
      <c r="B62" s="60" t="s">
        <v>194</v>
      </c>
      <c r="C62" s="63">
        <v>618.97527777777827</v>
      </c>
      <c r="D62" s="63">
        <v>136.38138888888884</v>
      </c>
      <c r="E62" s="63">
        <v>124.01472222222216</v>
      </c>
      <c r="F62" s="69">
        <f t="shared" si="0"/>
        <v>0.22033414545815166</v>
      </c>
      <c r="G62" s="69">
        <f t="shared" si="1"/>
        <v>0.20035488762564985</v>
      </c>
    </row>
    <row r="63" spans="1:16" x14ac:dyDescent="0.45">
      <c r="B63" s="60" t="s">
        <v>196</v>
      </c>
      <c r="C63" s="63">
        <v>275.44659540442751</v>
      </c>
      <c r="D63" s="63">
        <v>89.275650197794775</v>
      </c>
      <c r="E63" s="63">
        <v>71.591616867267064</v>
      </c>
      <c r="F63" s="69">
        <f t="shared" si="0"/>
        <v>0.3241123749114227</v>
      </c>
      <c r="G63" s="69">
        <f t="shared" si="1"/>
        <v>0.25991106102492167</v>
      </c>
    </row>
    <row r="64" spans="1:16" x14ac:dyDescent="0.45">
      <c r="B64" s="60" t="s">
        <v>198</v>
      </c>
      <c r="C64" s="63">
        <v>687.60032449973016</v>
      </c>
      <c r="D64" s="63">
        <v>212.29637641968628</v>
      </c>
      <c r="E64" s="63">
        <v>183.97728501892905</v>
      </c>
      <c r="F64" s="69">
        <f t="shared" si="0"/>
        <v>0.30874967456442726</v>
      </c>
      <c r="G64" s="69">
        <f t="shared" si="1"/>
        <v>0.26756427893309009</v>
      </c>
    </row>
    <row r="65" spans="2:7" x14ac:dyDescent="0.45">
      <c r="B65" s="60" t="s">
        <v>200</v>
      </c>
      <c r="C65" s="63">
        <v>153.66345435312149</v>
      </c>
      <c r="D65" s="63">
        <v>27.212973476577289</v>
      </c>
      <c r="E65" s="63">
        <v>24.837064857678005</v>
      </c>
      <c r="F65" s="69">
        <f t="shared" si="0"/>
        <v>0.17709463574885781</v>
      </c>
      <c r="G65" s="69">
        <f t="shared" si="1"/>
        <v>0.1616328681548572</v>
      </c>
    </row>
    <row r="66" spans="2:7" x14ac:dyDescent="0.45">
      <c r="B66" s="60" t="s">
        <v>202</v>
      </c>
      <c r="C66" s="63">
        <v>174.9296566077</v>
      </c>
      <c r="D66" s="63">
        <v>60.082122788761673</v>
      </c>
      <c r="E66" s="63">
        <v>53.966285119667035</v>
      </c>
      <c r="F66" s="69">
        <f t="shared" si="0"/>
        <v>0.34346447568637711</v>
      </c>
      <c r="G66" s="69">
        <f t="shared" si="1"/>
        <v>0.30850277858083652</v>
      </c>
    </row>
    <row r="67" spans="2:7" x14ac:dyDescent="0.45">
      <c r="B67" s="60" t="s">
        <v>204</v>
      </c>
      <c r="C67" s="63">
        <v>291.02425858480723</v>
      </c>
      <c r="D67" s="63">
        <v>68.10145681581686</v>
      </c>
      <c r="E67" s="63">
        <v>60.878381893860563</v>
      </c>
      <c r="F67" s="69">
        <f t="shared" si="0"/>
        <v>0.23400611738341204</v>
      </c>
      <c r="G67" s="69">
        <f t="shared" si="1"/>
        <v>0.20918662310111177</v>
      </c>
    </row>
    <row r="68" spans="2:7" x14ac:dyDescent="0.45">
      <c r="B68" s="60" t="s">
        <v>249</v>
      </c>
      <c r="C68" s="63">
        <v>719.36357340720269</v>
      </c>
      <c r="D68" s="63">
        <v>235.87950138504158</v>
      </c>
      <c r="E68" s="63">
        <v>215.92659279778394</v>
      </c>
      <c r="F68" s="69">
        <f t="shared" si="0"/>
        <v>0.32790025809594298</v>
      </c>
      <c r="G68" s="69">
        <f t="shared" si="1"/>
        <v>0.30016336770440921</v>
      </c>
    </row>
    <row r="69" spans="2:7" x14ac:dyDescent="0.45">
      <c r="B69" s="60" t="s">
        <v>206</v>
      </c>
      <c r="C69" s="63">
        <v>1431.5779092702178</v>
      </c>
      <c r="D69" s="63">
        <v>200.96975673898743</v>
      </c>
      <c r="E69" s="63">
        <v>184.96712689020384</v>
      </c>
      <c r="F69" s="69">
        <f t="shared" si="0"/>
        <v>0.14038338775528936</v>
      </c>
      <c r="G69" s="69">
        <f t="shared" si="1"/>
        <v>0.1292050720344626</v>
      </c>
    </row>
    <row r="70" spans="2:7" x14ac:dyDescent="0.45">
      <c r="B70" s="60" t="s">
        <v>253</v>
      </c>
      <c r="C70" s="63">
        <v>628.34463648834003</v>
      </c>
      <c r="D70" s="63">
        <v>74.26644718792889</v>
      </c>
      <c r="E70" s="63">
        <v>60.829629629629629</v>
      </c>
      <c r="F70" s="69">
        <f t="shared" si="0"/>
        <v>0.11819381096811038</v>
      </c>
      <c r="G70" s="69">
        <f t="shared" si="1"/>
        <v>9.6809340125175752E-2</v>
      </c>
    </row>
    <row r="71" spans="2:7" x14ac:dyDescent="0.45">
      <c r="B71" s="60" t="s">
        <v>255</v>
      </c>
      <c r="C71" s="63">
        <v>1228.8356009070285</v>
      </c>
      <c r="D71" s="63">
        <v>213.514739229025</v>
      </c>
      <c r="E71" s="63">
        <v>192.72108843537404</v>
      </c>
      <c r="F71" s="69">
        <f t="shared" si="0"/>
        <v>0.17375370559855641</v>
      </c>
      <c r="G71" s="69">
        <f t="shared" si="1"/>
        <v>0.15683227951169604</v>
      </c>
    </row>
    <row r="72" spans="2:7" x14ac:dyDescent="0.45">
      <c r="B72" s="60" t="s">
        <v>208</v>
      </c>
      <c r="C72" s="63">
        <v>208.66584176085658</v>
      </c>
      <c r="D72" s="63">
        <v>48.154812611540734</v>
      </c>
      <c r="E72" s="63">
        <v>43.04709101725161</v>
      </c>
      <c r="F72" s="69">
        <f t="shared" si="0"/>
        <v>0.23077477465971169</v>
      </c>
      <c r="G72" s="69">
        <f t="shared" si="1"/>
        <v>0.2062967788785772</v>
      </c>
    </row>
    <row r="73" spans="2:7" x14ac:dyDescent="0.45">
      <c r="B73" s="60" t="s">
        <v>257</v>
      </c>
      <c r="C73" s="63">
        <v>414.86016243231938</v>
      </c>
      <c r="D73" s="63">
        <v>89.768950437317756</v>
      </c>
      <c r="E73" s="63">
        <v>77.447001249479385</v>
      </c>
      <c r="F73" s="69">
        <f t="shared" si="0"/>
        <v>0.21638363614140158</v>
      </c>
      <c r="G73" s="69">
        <f t="shared" si="1"/>
        <v>0.18668218417359886</v>
      </c>
    </row>
    <row r="74" spans="2:7" x14ac:dyDescent="0.45">
      <c r="B74" s="60" t="s">
        <v>259</v>
      </c>
      <c r="C74" s="63">
        <v>612.84601664684828</v>
      </c>
      <c r="D74" s="63">
        <v>145.88049940546964</v>
      </c>
      <c r="E74" s="63">
        <v>132.17419738406653</v>
      </c>
      <c r="F74" s="69">
        <f t="shared" si="0"/>
        <v>0.23803777040706961</v>
      </c>
      <c r="G74" s="69">
        <f t="shared" si="1"/>
        <v>0.21567276900525525</v>
      </c>
    </row>
    <row r="75" spans="2:7" x14ac:dyDescent="0.45">
      <c r="B75" s="60" t="s">
        <v>210</v>
      </c>
      <c r="C75" s="63">
        <v>336.46326869806103</v>
      </c>
      <c r="D75" s="63">
        <v>88.222160664819896</v>
      </c>
      <c r="E75" s="63">
        <v>76.594238227146846</v>
      </c>
      <c r="F75" s="69">
        <f t="shared" si="0"/>
        <v>0.26220443320958647</v>
      </c>
      <c r="G75" s="69">
        <f t="shared" si="1"/>
        <v>0.22764517067056669</v>
      </c>
    </row>
    <row r="76" spans="2:7" x14ac:dyDescent="0.45">
      <c r="B76" s="60" t="s">
        <v>212</v>
      </c>
      <c r="C76" s="63">
        <v>1020.6473130193905</v>
      </c>
      <c r="D76" s="63">
        <v>100.83645429362883</v>
      </c>
      <c r="E76" s="63">
        <v>89.349141274238207</v>
      </c>
      <c r="F76" s="69">
        <f t="shared" si="0"/>
        <v>9.8796570575709855E-2</v>
      </c>
      <c r="G76" s="69">
        <f t="shared" si="1"/>
        <v>8.7541641597934358E-2</v>
      </c>
    </row>
    <row r="77" spans="2:7" x14ac:dyDescent="0.45">
      <c r="B77" s="60" t="s">
        <v>214</v>
      </c>
      <c r="C77" s="63">
        <v>652.16351829988309</v>
      </c>
      <c r="D77" s="63">
        <v>68.686835891381179</v>
      </c>
      <c r="E77" s="63">
        <v>58.807345252150455</v>
      </c>
      <c r="F77" s="69">
        <f t="shared" si="0"/>
        <v>0.10532149371133183</v>
      </c>
      <c r="G77" s="69">
        <f t="shared" si="1"/>
        <v>9.0172699947176721E-2</v>
      </c>
    </row>
    <row r="78" spans="2:7" x14ac:dyDescent="0.45">
      <c r="B78" s="60" t="s">
        <v>216</v>
      </c>
      <c r="C78" s="63">
        <v>609.17452512809859</v>
      </c>
      <c r="D78" s="63">
        <v>68.519797111950723</v>
      </c>
      <c r="E78" s="63">
        <v>56.49536773458928</v>
      </c>
      <c r="F78" s="69">
        <f t="shared" si="0"/>
        <v>0.11247974806159569</v>
      </c>
      <c r="G78" s="69">
        <f t="shared" si="1"/>
        <v>9.2740857347423225E-2</v>
      </c>
    </row>
    <row r="79" spans="2:7" x14ac:dyDescent="0.45">
      <c r="B79" s="60" t="s">
        <v>218</v>
      </c>
      <c r="C79" s="63">
        <v>832.82054157987466</v>
      </c>
      <c r="D79" s="63">
        <v>123.74923890402177</v>
      </c>
      <c r="E79" s="63">
        <v>105.8226245793943</v>
      </c>
      <c r="F79" s="69">
        <f t="shared" si="0"/>
        <v>0.14859052187793947</v>
      </c>
      <c r="G79" s="69">
        <f t="shared" si="1"/>
        <v>0.12706533916496224</v>
      </c>
    </row>
    <row r="80" spans="2:7" x14ac:dyDescent="0.45">
      <c r="B80" s="60" t="s">
        <v>220</v>
      </c>
      <c r="C80" s="63">
        <v>1109.427208371807</v>
      </c>
      <c r="D80" s="63">
        <v>161.00061557402279</v>
      </c>
      <c r="E80" s="63">
        <v>148.28470298553404</v>
      </c>
      <c r="F80" s="69">
        <f t="shared" si="0"/>
        <v>0.14512048592201643</v>
      </c>
      <c r="G80" s="69">
        <f t="shared" si="1"/>
        <v>0.13365879425578209</v>
      </c>
    </row>
    <row r="81" spans="2:7" x14ac:dyDescent="0.45">
      <c r="B81" s="60" t="s">
        <v>261</v>
      </c>
      <c r="C81" s="63">
        <v>474.72879818594095</v>
      </c>
      <c r="D81" s="63">
        <v>88.807074829932006</v>
      </c>
      <c r="E81" s="63">
        <v>82.714376417233524</v>
      </c>
      <c r="F81" s="69">
        <f t="shared" si="0"/>
        <v>0.18706907010757795</v>
      </c>
      <c r="G81" s="69">
        <f t="shared" si="1"/>
        <v>0.17423500898472163</v>
      </c>
    </row>
    <row r="82" spans="2:7" x14ac:dyDescent="0.45">
      <c r="B82" s="60" t="s">
        <v>222</v>
      </c>
      <c r="C82" s="63">
        <v>257.23897399146011</v>
      </c>
      <c r="D82" s="63">
        <v>53.545880736958416</v>
      </c>
      <c r="E82" s="63">
        <v>47.313356624563284</v>
      </c>
      <c r="F82" s="69">
        <f t="shared" si="0"/>
        <v>0.2081561744167742</v>
      </c>
      <c r="G82" s="69">
        <f t="shared" si="1"/>
        <v>0.18392763697671258</v>
      </c>
    </row>
    <row r="83" spans="2:7" x14ac:dyDescent="0.45">
      <c r="B83" s="60" t="s">
        <v>263</v>
      </c>
      <c r="C83" s="63">
        <v>474.09688581314856</v>
      </c>
      <c r="D83" s="63">
        <v>133.91414359861588</v>
      </c>
      <c r="E83" s="63">
        <v>122.6557093425606</v>
      </c>
      <c r="F83" s="69">
        <f t="shared" si="0"/>
        <v>0.28246155502357428</v>
      </c>
      <c r="G83" s="69">
        <f t="shared" si="1"/>
        <v>0.25871443794064863</v>
      </c>
    </row>
    <row r="84" spans="2:7" x14ac:dyDescent="0.45">
      <c r="B84" s="60" t="s">
        <v>224</v>
      </c>
      <c r="C84" s="63">
        <v>923.5703125</v>
      </c>
      <c r="D84" s="63">
        <v>146.35693359375</v>
      </c>
      <c r="E84" s="63">
        <v>125.033447265625</v>
      </c>
      <c r="F84" s="69">
        <f t="shared" si="0"/>
        <v>0.15846864241183586</v>
      </c>
      <c r="G84" s="69">
        <f t="shared" si="1"/>
        <v>0.13538053960090343</v>
      </c>
    </row>
    <row r="85" spans="2:7" x14ac:dyDescent="0.45">
      <c r="B85" s="60" t="s">
        <v>226</v>
      </c>
      <c r="C85" s="63">
        <v>449.70358542604095</v>
      </c>
      <c r="D85" s="63">
        <v>112.67818260995784</v>
      </c>
      <c r="E85" s="63">
        <v>97.738713891711441</v>
      </c>
      <c r="F85" s="69">
        <f t="shared" si="0"/>
        <v>0.25056100565266476</v>
      </c>
      <c r="G85" s="69">
        <f t="shared" si="1"/>
        <v>0.21734030383394781</v>
      </c>
    </row>
    <row r="86" spans="2:7" x14ac:dyDescent="0.45">
      <c r="B86" s="60" t="s">
        <v>228</v>
      </c>
      <c r="C86" s="63">
        <v>736.34640231677463</v>
      </c>
      <c r="D86" s="63">
        <v>143.72399198039656</v>
      </c>
      <c r="E86" s="63">
        <v>126.96591668523058</v>
      </c>
      <c r="F86" s="69">
        <f t="shared" si="0"/>
        <v>0.19518529801761267</v>
      </c>
      <c r="G86" s="69">
        <f t="shared" si="1"/>
        <v>0.17242688534330627</v>
      </c>
    </row>
    <row r="87" spans="2:7" x14ac:dyDescent="0.45">
      <c r="B87" s="60" t="s">
        <v>265</v>
      </c>
      <c r="C87" s="63">
        <v>1851.8780864197527</v>
      </c>
      <c r="D87" s="63">
        <v>250.11265432098747</v>
      </c>
      <c r="E87" s="63">
        <v>227.40586419753083</v>
      </c>
      <c r="F87" s="69">
        <f t="shared" si="0"/>
        <v>0.13505891999863329</v>
      </c>
      <c r="G87" s="69">
        <f t="shared" si="1"/>
        <v>0.12279742703645033</v>
      </c>
    </row>
    <row r="88" spans="2:7" x14ac:dyDescent="0.45">
      <c r="B88" s="60" t="s">
        <v>269</v>
      </c>
      <c r="C88" s="63">
        <v>2424.8200692041532</v>
      </c>
      <c r="D88" s="63">
        <v>585.66435986159172</v>
      </c>
      <c r="E88" s="63">
        <v>508.54671280276818</v>
      </c>
      <c r="F88" s="69">
        <f t="shared" si="0"/>
        <v>0.24152899726444932</v>
      </c>
      <c r="G88" s="69">
        <f t="shared" si="1"/>
        <v>0.20972554593284837</v>
      </c>
    </row>
    <row r="89" spans="2:7" x14ac:dyDescent="0.45">
      <c r="B89" s="60" t="s">
        <v>230</v>
      </c>
      <c r="C89" s="63">
        <v>892.72993827160553</v>
      </c>
      <c r="D89" s="63">
        <v>255.44907407407416</v>
      </c>
      <c r="E89" s="63">
        <v>212.23070987654307</v>
      </c>
      <c r="F89" s="69">
        <f t="shared" si="0"/>
        <v>0.28614372961283613</v>
      </c>
      <c r="G89" s="69">
        <f t="shared" si="1"/>
        <v>0.23773226457201402</v>
      </c>
    </row>
    <row r="90" spans="2:7" x14ac:dyDescent="0.45">
      <c r="B90" s="60" t="s">
        <v>274</v>
      </c>
      <c r="C90" s="63">
        <v>1456.9660493827168</v>
      </c>
      <c r="D90" s="63">
        <v>490.32407407407391</v>
      </c>
      <c r="E90" s="63">
        <v>458.00308641975272</v>
      </c>
      <c r="F90" s="69">
        <f t="shared" si="0"/>
        <v>0.33653774861934016</v>
      </c>
      <c r="G90" s="69">
        <f t="shared" si="1"/>
        <v>0.31435398691259697</v>
      </c>
    </row>
    <row r="91" spans="2:7" x14ac:dyDescent="0.45">
      <c r="B91" s="60" t="s">
        <v>276</v>
      </c>
      <c r="C91" s="63">
        <v>3661.6933333333336</v>
      </c>
      <c r="D91" s="63">
        <v>583.94666666666672</v>
      </c>
      <c r="E91" s="63">
        <v>538.74222222222193</v>
      </c>
      <c r="F91" s="69">
        <f t="shared" si="0"/>
        <v>0.15947448721356602</v>
      </c>
      <c r="G91" s="69">
        <f t="shared" si="1"/>
        <v>0.14712925774474703</v>
      </c>
    </row>
    <row r="92" spans="2:7" x14ac:dyDescent="0.45">
      <c r="B92" s="60" t="s">
        <v>281</v>
      </c>
      <c r="C92" s="63">
        <v>562.24338525051644</v>
      </c>
      <c r="D92" s="63">
        <v>120.35766560330261</v>
      </c>
      <c r="E92" s="63">
        <v>106.87014449240013</v>
      </c>
      <c r="F92" s="69">
        <f t="shared" si="0"/>
        <v>0.21406684144389773</v>
      </c>
      <c r="G92" s="69">
        <f t="shared" si="1"/>
        <v>0.19007808236780313</v>
      </c>
    </row>
    <row r="93" spans="2:7" x14ac:dyDescent="0.45">
      <c r="B93" s="60" t="s">
        <v>283</v>
      </c>
      <c r="C93" s="63">
        <v>331.51555963677174</v>
      </c>
      <c r="D93" s="63">
        <v>89.801754922967078</v>
      </c>
      <c r="E93" s="63">
        <v>80.027344148556267</v>
      </c>
      <c r="F93" s="69">
        <f t="shared" si="0"/>
        <v>0.27088247387651804</v>
      </c>
      <c r="G93" s="69">
        <f t="shared" si="1"/>
        <v>0.24139845573534771</v>
      </c>
    </row>
    <row r="94" spans="2:7" x14ac:dyDescent="0.45">
      <c r="B94" s="60" t="s">
        <v>235</v>
      </c>
      <c r="C94" s="63">
        <v>816.86199999999997</v>
      </c>
      <c r="D94" s="63">
        <v>171.208</v>
      </c>
      <c r="E94" s="63">
        <v>149.53360000000001</v>
      </c>
      <c r="F94" s="69">
        <f t="shared" si="0"/>
        <v>0.20959231791906099</v>
      </c>
      <c r="G94" s="69">
        <f t="shared" si="1"/>
        <v>0.18305858272266309</v>
      </c>
    </row>
    <row r="95" spans="2:7" x14ac:dyDescent="0.45">
      <c r="B95" s="60" t="s">
        <v>237</v>
      </c>
      <c r="C95" s="63">
        <v>472.50070694693198</v>
      </c>
      <c r="D95" s="63">
        <v>88.375718729380679</v>
      </c>
      <c r="E95" s="63">
        <v>79.702516731077367</v>
      </c>
      <c r="F95" s="69">
        <f t="shared" si="0"/>
        <v>0.1870382783137432</v>
      </c>
      <c r="G95" s="69">
        <f t="shared" si="1"/>
        <v>0.16868232271243777</v>
      </c>
    </row>
    <row r="96" spans="2:7" x14ac:dyDescent="0.45">
      <c r="B96" s="60" t="s">
        <v>285</v>
      </c>
      <c r="C96" s="63">
        <v>1612.557851239668</v>
      </c>
      <c r="D96" s="63">
        <v>372.31198347107454</v>
      </c>
      <c r="E96" s="63">
        <v>334.41942148760319</v>
      </c>
      <c r="F96" s="69">
        <f t="shared" si="0"/>
        <v>0.23088286921604484</v>
      </c>
      <c r="G96" s="69">
        <f t="shared" si="1"/>
        <v>0.20738444901714087</v>
      </c>
    </row>
    <row r="97" spans="1:7" x14ac:dyDescent="0.45">
      <c r="B97" s="60" t="s">
        <v>239</v>
      </c>
      <c r="C97" s="63">
        <v>430.81651908840121</v>
      </c>
      <c r="D97" s="63">
        <v>113.74931049499205</v>
      </c>
      <c r="E97" s="63">
        <v>103.92074321381915</v>
      </c>
      <c r="F97" s="69">
        <f t="shared" si="0"/>
        <v>0.26403191487569516</v>
      </c>
      <c r="G97" s="69">
        <f t="shared" si="1"/>
        <v>0.24121810239243677</v>
      </c>
    </row>
    <row r="98" spans="1:7" x14ac:dyDescent="0.45">
      <c r="B98" s="60" t="s">
        <v>290</v>
      </c>
      <c r="C98" s="63">
        <v>1309.1786703601106</v>
      </c>
      <c r="D98" s="63">
        <v>464.96329639889211</v>
      </c>
      <c r="E98" s="63">
        <v>233.37673130193895</v>
      </c>
      <c r="F98" s="69">
        <f t="shared" si="0"/>
        <v>0.35515648621971246</v>
      </c>
      <c r="G98" s="69">
        <f t="shared" si="1"/>
        <v>0.17826194131145212</v>
      </c>
    </row>
    <row r="99" spans="1:7" ht="14.65" thickBot="1" x14ac:dyDescent="0.5"/>
    <row r="100" spans="1:7" ht="28.9" thickBot="1" x14ac:dyDescent="0.5">
      <c r="A100" s="1" t="s">
        <v>170</v>
      </c>
      <c r="B100" s="66" t="s">
        <v>293</v>
      </c>
      <c r="C100" s="67" t="s">
        <v>60</v>
      </c>
      <c r="D100" s="67" t="s">
        <v>298</v>
      </c>
      <c r="E100" s="67" t="s">
        <v>61</v>
      </c>
      <c r="F100" s="68" t="s">
        <v>299</v>
      </c>
    </row>
    <row r="101" spans="1:7" x14ac:dyDescent="0.45">
      <c r="B101" s="64" t="s">
        <v>176</v>
      </c>
      <c r="C101" s="65">
        <v>1963.2858668565284</v>
      </c>
      <c r="D101" s="65">
        <f>C101/4.2</f>
        <v>467.44901591822105</v>
      </c>
      <c r="E101" s="65">
        <v>166.24706301174791</v>
      </c>
      <c r="F101" s="75">
        <f>E101-D101</f>
        <v>-301.20195290647314</v>
      </c>
    </row>
    <row r="102" spans="1:7" x14ac:dyDescent="0.45">
      <c r="B102" s="60" t="s">
        <v>242</v>
      </c>
      <c r="C102" s="63">
        <v>1428.07421875</v>
      </c>
      <c r="D102" s="63">
        <f t="shared" ref="D102:D146" si="2">C102/4.2</f>
        <v>340.01767113095235</v>
      </c>
      <c r="E102" s="63">
        <v>567.8828125</v>
      </c>
      <c r="F102" s="74">
        <f t="shared" ref="F102:F146" si="3">E102-D102</f>
        <v>227.86514136904765</v>
      </c>
    </row>
    <row r="103" spans="1:7" x14ac:dyDescent="0.45">
      <c r="B103" s="60" t="s">
        <v>182</v>
      </c>
      <c r="C103" s="63">
        <v>208.93754067395739</v>
      </c>
      <c r="D103" s="63">
        <f t="shared" si="2"/>
        <v>49.747033493799378</v>
      </c>
      <c r="E103" s="63">
        <v>79.052586466881678</v>
      </c>
      <c r="F103" s="74">
        <f t="shared" si="3"/>
        <v>29.3055529730823</v>
      </c>
    </row>
    <row r="104" spans="1:7" x14ac:dyDescent="0.45">
      <c r="B104" s="60" t="s">
        <v>184</v>
      </c>
      <c r="C104" s="63">
        <v>94.732376066345509</v>
      </c>
      <c r="D104" s="63">
        <f t="shared" si="2"/>
        <v>22.555327634844168</v>
      </c>
      <c r="E104" s="63">
        <v>33.55729866581526</v>
      </c>
      <c r="F104" s="74">
        <f t="shared" si="3"/>
        <v>11.001971030971092</v>
      </c>
    </row>
    <row r="105" spans="1:7" x14ac:dyDescent="0.45">
      <c r="B105" s="60" t="s">
        <v>247</v>
      </c>
      <c r="C105" s="63">
        <v>132.62451637751423</v>
      </c>
      <c r="D105" s="63">
        <f t="shared" si="2"/>
        <v>31.577265804170054</v>
      </c>
      <c r="E105" s="63">
        <v>50.299329493531374</v>
      </c>
      <c r="F105" s="74">
        <f t="shared" si="3"/>
        <v>18.72206368936132</v>
      </c>
    </row>
    <row r="106" spans="1:7" x14ac:dyDescent="0.45">
      <c r="B106" s="60" t="s">
        <v>186</v>
      </c>
      <c r="C106" s="63">
        <v>473.65134688090762</v>
      </c>
      <c r="D106" s="63">
        <f t="shared" si="2"/>
        <v>112.77413020973991</v>
      </c>
      <c r="E106" s="63">
        <v>144.3030482041587</v>
      </c>
      <c r="F106" s="74">
        <f t="shared" si="3"/>
        <v>31.528917994418791</v>
      </c>
    </row>
    <row r="107" spans="1:7" x14ac:dyDescent="0.45">
      <c r="B107" s="60" t="s">
        <v>188</v>
      </c>
      <c r="C107" s="63">
        <v>226.83993791088378</v>
      </c>
      <c r="D107" s="63">
        <f t="shared" si="2"/>
        <v>54.009509026400899</v>
      </c>
      <c r="E107" s="63">
        <v>62.799899561723919</v>
      </c>
      <c r="F107" s="74">
        <f t="shared" si="3"/>
        <v>8.7903905353230201</v>
      </c>
    </row>
    <row r="108" spans="1:7" x14ac:dyDescent="0.45">
      <c r="B108" s="60" t="s">
        <v>190</v>
      </c>
      <c r="C108" s="63">
        <v>195.29154339250513</v>
      </c>
      <c r="D108" s="63">
        <f t="shared" si="2"/>
        <v>46.49798652202503</v>
      </c>
      <c r="E108" s="63">
        <v>53.582758053911917</v>
      </c>
      <c r="F108" s="74">
        <f t="shared" si="3"/>
        <v>7.0847715318868865</v>
      </c>
    </row>
    <row r="109" spans="1:7" x14ac:dyDescent="0.45">
      <c r="B109" s="60" t="s">
        <v>192</v>
      </c>
      <c r="C109" s="63">
        <v>469.58085451595343</v>
      </c>
      <c r="D109" s="63">
        <f t="shared" si="2"/>
        <v>111.8049653609413</v>
      </c>
      <c r="E109" s="63">
        <v>189.87452677122766</v>
      </c>
      <c r="F109" s="74">
        <f t="shared" si="3"/>
        <v>78.069561410286369</v>
      </c>
    </row>
    <row r="110" spans="1:7" x14ac:dyDescent="0.45">
      <c r="B110" s="60" t="s">
        <v>194</v>
      </c>
      <c r="C110" s="63">
        <v>618.97527777777827</v>
      </c>
      <c r="D110" s="63">
        <f t="shared" si="2"/>
        <v>147.37506613756625</v>
      </c>
      <c r="E110" s="63">
        <v>136.38138888888884</v>
      </c>
      <c r="F110" s="74">
        <f t="shared" si="3"/>
        <v>-10.993677248677415</v>
      </c>
    </row>
    <row r="111" spans="1:7" x14ac:dyDescent="0.45">
      <c r="B111" s="60" t="s">
        <v>196</v>
      </c>
      <c r="C111" s="63">
        <v>275.44659540442751</v>
      </c>
      <c r="D111" s="63">
        <f t="shared" si="2"/>
        <v>65.582522715339877</v>
      </c>
      <c r="E111" s="63">
        <v>89.275650197794775</v>
      </c>
      <c r="F111" s="74">
        <f t="shared" si="3"/>
        <v>23.693127482454898</v>
      </c>
    </row>
    <row r="112" spans="1:7" x14ac:dyDescent="0.45">
      <c r="B112" s="60" t="s">
        <v>198</v>
      </c>
      <c r="C112" s="63">
        <v>687.60032449973016</v>
      </c>
      <c r="D112" s="63">
        <f t="shared" si="2"/>
        <v>163.71436297612621</v>
      </c>
      <c r="E112" s="63">
        <v>212.29637641968628</v>
      </c>
      <c r="F112" s="74">
        <f t="shared" si="3"/>
        <v>48.582013443560072</v>
      </c>
    </row>
    <row r="113" spans="2:6" x14ac:dyDescent="0.45">
      <c r="B113" s="60" t="s">
        <v>200</v>
      </c>
      <c r="C113" s="63">
        <v>153.66345435312149</v>
      </c>
      <c r="D113" s="63">
        <f t="shared" si="2"/>
        <v>36.586536750743214</v>
      </c>
      <c r="E113" s="63">
        <v>27.212973476577289</v>
      </c>
      <c r="F113" s="74">
        <f t="shared" si="3"/>
        <v>-9.3735632741659245</v>
      </c>
    </row>
    <row r="114" spans="2:6" x14ac:dyDescent="0.45">
      <c r="B114" s="60" t="s">
        <v>202</v>
      </c>
      <c r="C114" s="63">
        <v>174.9296566077</v>
      </c>
      <c r="D114" s="63">
        <f t="shared" si="2"/>
        <v>41.649918239928567</v>
      </c>
      <c r="E114" s="63">
        <v>60.082122788761673</v>
      </c>
      <c r="F114" s="74">
        <f t="shared" si="3"/>
        <v>18.432204548833106</v>
      </c>
    </row>
    <row r="115" spans="2:6" x14ac:dyDescent="0.45">
      <c r="B115" s="60" t="s">
        <v>204</v>
      </c>
      <c r="C115" s="63">
        <v>291.02425858480723</v>
      </c>
      <c r="D115" s="63">
        <f t="shared" si="2"/>
        <v>69.291490139239812</v>
      </c>
      <c r="E115" s="63">
        <v>68.10145681581686</v>
      </c>
      <c r="F115" s="74">
        <f t="shared" si="3"/>
        <v>-1.1900333234229521</v>
      </c>
    </row>
    <row r="116" spans="2:6" x14ac:dyDescent="0.45">
      <c r="B116" s="60" t="s">
        <v>249</v>
      </c>
      <c r="C116" s="63">
        <v>719.36357340720269</v>
      </c>
      <c r="D116" s="63">
        <f t="shared" si="2"/>
        <v>171.2770412874292</v>
      </c>
      <c r="E116" s="63">
        <v>235.87950138504158</v>
      </c>
      <c r="F116" s="74">
        <f t="shared" si="3"/>
        <v>64.602460097612379</v>
      </c>
    </row>
    <row r="117" spans="2:6" x14ac:dyDescent="0.45">
      <c r="B117" s="60" t="s">
        <v>206</v>
      </c>
      <c r="C117" s="63">
        <v>1431.5779092702178</v>
      </c>
      <c r="D117" s="63">
        <f t="shared" si="2"/>
        <v>340.85188315957566</v>
      </c>
      <c r="E117" s="63">
        <v>200.96975673898743</v>
      </c>
      <c r="F117" s="74">
        <f t="shared" si="3"/>
        <v>-139.88212642058824</v>
      </c>
    </row>
    <row r="118" spans="2:6" x14ac:dyDescent="0.45">
      <c r="B118" s="60" t="s">
        <v>253</v>
      </c>
      <c r="C118" s="63">
        <v>628.34463648834003</v>
      </c>
      <c r="D118" s="63">
        <f t="shared" si="2"/>
        <v>149.60586583055715</v>
      </c>
      <c r="E118" s="63">
        <v>74.26644718792889</v>
      </c>
      <c r="F118" s="74">
        <f t="shared" si="3"/>
        <v>-75.33941864262826</v>
      </c>
    </row>
    <row r="119" spans="2:6" x14ac:dyDescent="0.45">
      <c r="B119" s="60" t="s">
        <v>255</v>
      </c>
      <c r="C119" s="63">
        <v>1228.8356009070285</v>
      </c>
      <c r="D119" s="63">
        <f t="shared" si="2"/>
        <v>292.57990497786392</v>
      </c>
      <c r="E119" s="63">
        <v>213.514739229025</v>
      </c>
      <c r="F119" s="74">
        <f t="shared" si="3"/>
        <v>-79.065165748838922</v>
      </c>
    </row>
    <row r="120" spans="2:6" x14ac:dyDescent="0.45">
      <c r="B120" s="60" t="s">
        <v>208</v>
      </c>
      <c r="C120" s="63">
        <v>208.66584176085658</v>
      </c>
      <c r="D120" s="63">
        <f t="shared" si="2"/>
        <v>49.68234327639442</v>
      </c>
      <c r="E120" s="63">
        <v>48.154812611540734</v>
      </c>
      <c r="F120" s="74">
        <f t="shared" si="3"/>
        <v>-1.5275306648536855</v>
      </c>
    </row>
    <row r="121" spans="2:6" x14ac:dyDescent="0.45">
      <c r="B121" s="60" t="s">
        <v>257</v>
      </c>
      <c r="C121" s="63">
        <v>414.86016243231938</v>
      </c>
      <c r="D121" s="63">
        <f t="shared" si="2"/>
        <v>98.776229150552226</v>
      </c>
      <c r="E121" s="63">
        <v>89.768950437317756</v>
      </c>
      <c r="F121" s="74">
        <f t="shared" si="3"/>
        <v>-9.00727871323447</v>
      </c>
    </row>
    <row r="122" spans="2:6" x14ac:dyDescent="0.45">
      <c r="B122" s="60" t="s">
        <v>259</v>
      </c>
      <c r="C122" s="63">
        <v>612.84601664684828</v>
      </c>
      <c r="D122" s="63">
        <f t="shared" si="2"/>
        <v>145.91571824924958</v>
      </c>
      <c r="E122" s="63">
        <v>145.88049940546964</v>
      </c>
      <c r="F122" s="74">
        <f t="shared" si="3"/>
        <v>-3.5218843779944109E-2</v>
      </c>
    </row>
    <row r="123" spans="2:6" x14ac:dyDescent="0.45">
      <c r="B123" s="60" t="s">
        <v>210</v>
      </c>
      <c r="C123" s="63">
        <v>336.46326869806103</v>
      </c>
      <c r="D123" s="63">
        <f t="shared" si="2"/>
        <v>80.11030207096691</v>
      </c>
      <c r="E123" s="63">
        <v>88.222160664819896</v>
      </c>
      <c r="F123" s="74">
        <f t="shared" si="3"/>
        <v>8.1118585938529861</v>
      </c>
    </row>
    <row r="124" spans="2:6" x14ac:dyDescent="0.45">
      <c r="B124" s="60" t="s">
        <v>212</v>
      </c>
      <c r="C124" s="63">
        <v>1020.6473130193905</v>
      </c>
      <c r="D124" s="63">
        <f t="shared" si="2"/>
        <v>243.01126500461677</v>
      </c>
      <c r="E124" s="63">
        <v>100.83645429362883</v>
      </c>
      <c r="F124" s="74">
        <f t="shared" si="3"/>
        <v>-142.17481071098794</v>
      </c>
    </row>
    <row r="125" spans="2:6" x14ac:dyDescent="0.45">
      <c r="B125" s="60" t="s">
        <v>214</v>
      </c>
      <c r="C125" s="63">
        <v>652.16351829988309</v>
      </c>
      <c r="D125" s="63">
        <f t="shared" si="2"/>
        <v>155.27702816663881</v>
      </c>
      <c r="E125" s="63">
        <v>68.686835891381179</v>
      </c>
      <c r="F125" s="74">
        <f t="shared" si="3"/>
        <v>-86.590192275257635</v>
      </c>
    </row>
    <row r="126" spans="2:6" x14ac:dyDescent="0.45">
      <c r="B126" s="60" t="s">
        <v>216</v>
      </c>
      <c r="C126" s="63">
        <v>609.17452512809859</v>
      </c>
      <c r="D126" s="63">
        <f t="shared" si="2"/>
        <v>145.04155360192823</v>
      </c>
      <c r="E126" s="63">
        <v>68.519797111950723</v>
      </c>
      <c r="F126" s="74">
        <f t="shared" si="3"/>
        <v>-76.521756489977506</v>
      </c>
    </row>
    <row r="127" spans="2:6" x14ac:dyDescent="0.45">
      <c r="B127" s="60" t="s">
        <v>218</v>
      </c>
      <c r="C127" s="63">
        <v>832.82054157987466</v>
      </c>
      <c r="D127" s="63">
        <f t="shared" si="2"/>
        <v>198.29060513806539</v>
      </c>
      <c r="E127" s="63">
        <v>123.74923890402177</v>
      </c>
      <c r="F127" s="74">
        <f t="shared" si="3"/>
        <v>-74.541366234043622</v>
      </c>
    </row>
    <row r="128" spans="2:6" x14ac:dyDescent="0.45">
      <c r="B128" s="60" t="s">
        <v>220</v>
      </c>
      <c r="C128" s="63">
        <v>1109.427208371807</v>
      </c>
      <c r="D128" s="63">
        <f t="shared" si="2"/>
        <v>264.1493353266207</v>
      </c>
      <c r="E128" s="63">
        <v>161.00061557402279</v>
      </c>
      <c r="F128" s="74">
        <f t="shared" si="3"/>
        <v>-103.14871975259791</v>
      </c>
    </row>
    <row r="129" spans="2:6" x14ac:dyDescent="0.45">
      <c r="B129" s="60" t="s">
        <v>261</v>
      </c>
      <c r="C129" s="63">
        <v>474.72879818594095</v>
      </c>
      <c r="D129" s="63">
        <f t="shared" si="2"/>
        <v>113.03066623474784</v>
      </c>
      <c r="E129" s="63">
        <v>88.807074829932006</v>
      </c>
      <c r="F129" s="74">
        <f t="shared" si="3"/>
        <v>-24.223591404815835</v>
      </c>
    </row>
    <row r="130" spans="2:6" x14ac:dyDescent="0.45">
      <c r="B130" s="60" t="s">
        <v>222</v>
      </c>
      <c r="C130" s="63">
        <v>257.23897399146011</v>
      </c>
      <c r="D130" s="63">
        <f t="shared" si="2"/>
        <v>61.247374759871455</v>
      </c>
      <c r="E130" s="63">
        <v>53.545880736958416</v>
      </c>
      <c r="F130" s="74">
        <f t="shared" si="3"/>
        <v>-7.7014940229130389</v>
      </c>
    </row>
    <row r="131" spans="2:6" x14ac:dyDescent="0.45">
      <c r="B131" s="60" t="s">
        <v>263</v>
      </c>
      <c r="C131" s="63">
        <v>474.09688581314856</v>
      </c>
      <c r="D131" s="63">
        <f t="shared" si="2"/>
        <v>112.8802109078925</v>
      </c>
      <c r="E131" s="63">
        <v>133.91414359861588</v>
      </c>
      <c r="F131" s="74">
        <f t="shared" si="3"/>
        <v>21.033932690723375</v>
      </c>
    </row>
    <row r="132" spans="2:6" x14ac:dyDescent="0.45">
      <c r="B132" s="60" t="s">
        <v>224</v>
      </c>
      <c r="C132" s="63">
        <v>923.5703125</v>
      </c>
      <c r="D132" s="63">
        <f t="shared" si="2"/>
        <v>219.89769345238093</v>
      </c>
      <c r="E132" s="63">
        <v>146.35693359375</v>
      </c>
      <c r="F132" s="74">
        <f t="shared" si="3"/>
        <v>-73.540759858630935</v>
      </c>
    </row>
    <row r="133" spans="2:6" x14ac:dyDescent="0.45">
      <c r="B133" s="60" t="s">
        <v>226</v>
      </c>
      <c r="C133" s="63">
        <v>449.70358542604095</v>
      </c>
      <c r="D133" s="63">
        <f t="shared" si="2"/>
        <v>107.07228224429547</v>
      </c>
      <c r="E133" s="63">
        <v>112.67818260995784</v>
      </c>
      <c r="F133" s="74">
        <f t="shared" si="3"/>
        <v>5.6059003656623787</v>
      </c>
    </row>
    <row r="134" spans="2:6" x14ac:dyDescent="0.45">
      <c r="B134" s="60" t="s">
        <v>228</v>
      </c>
      <c r="C134" s="63">
        <v>736.34640231677463</v>
      </c>
      <c r="D134" s="63">
        <f t="shared" si="2"/>
        <v>175.32057198018444</v>
      </c>
      <c r="E134" s="63">
        <v>143.72399198039656</v>
      </c>
      <c r="F134" s="74">
        <f t="shared" si="3"/>
        <v>-31.596579999787878</v>
      </c>
    </row>
    <row r="135" spans="2:6" x14ac:dyDescent="0.45">
      <c r="B135" s="60" t="s">
        <v>265</v>
      </c>
      <c r="C135" s="63">
        <v>1851.8780864197527</v>
      </c>
      <c r="D135" s="63">
        <f t="shared" si="2"/>
        <v>440.92335390946488</v>
      </c>
      <c r="E135" s="63">
        <v>250.11265432098747</v>
      </c>
      <c r="F135" s="74">
        <f t="shared" si="3"/>
        <v>-190.81069958847741</v>
      </c>
    </row>
    <row r="136" spans="2:6" x14ac:dyDescent="0.45">
      <c r="B136" s="60" t="s">
        <v>269</v>
      </c>
      <c r="C136" s="63">
        <v>2424.8200692041532</v>
      </c>
      <c r="D136" s="63">
        <f t="shared" si="2"/>
        <v>577.33811171527452</v>
      </c>
      <c r="E136" s="63">
        <v>585.66435986159172</v>
      </c>
      <c r="F136" s="74">
        <f t="shared" si="3"/>
        <v>8.326248146317198</v>
      </c>
    </row>
    <row r="137" spans="2:6" x14ac:dyDescent="0.45">
      <c r="B137" s="60" t="s">
        <v>230</v>
      </c>
      <c r="C137" s="63">
        <v>892.72993827160553</v>
      </c>
      <c r="D137" s="63">
        <f t="shared" si="2"/>
        <v>212.55474720752511</v>
      </c>
      <c r="E137" s="63">
        <v>255.44907407407416</v>
      </c>
      <c r="F137" s="74">
        <f t="shared" si="3"/>
        <v>42.894326866549051</v>
      </c>
    </row>
    <row r="138" spans="2:6" x14ac:dyDescent="0.45">
      <c r="B138" s="60" t="s">
        <v>274</v>
      </c>
      <c r="C138" s="63">
        <v>1456.9660493827168</v>
      </c>
      <c r="D138" s="63">
        <f t="shared" si="2"/>
        <v>346.89667842445635</v>
      </c>
      <c r="E138" s="63">
        <v>490.32407407407391</v>
      </c>
      <c r="F138" s="74">
        <f t="shared" si="3"/>
        <v>143.42739564961755</v>
      </c>
    </row>
    <row r="139" spans="2:6" x14ac:dyDescent="0.45">
      <c r="B139" s="60" t="s">
        <v>276</v>
      </c>
      <c r="C139" s="63">
        <v>3661.6933333333336</v>
      </c>
      <c r="D139" s="63">
        <f t="shared" si="2"/>
        <v>871.83174603174609</v>
      </c>
      <c r="E139" s="63">
        <v>583.94666666666672</v>
      </c>
      <c r="F139" s="74">
        <f t="shared" si="3"/>
        <v>-287.88507936507938</v>
      </c>
    </row>
    <row r="140" spans="2:6" x14ac:dyDescent="0.45">
      <c r="B140" s="60" t="s">
        <v>281</v>
      </c>
      <c r="C140" s="63">
        <v>562.24338525051644</v>
      </c>
      <c r="D140" s="63">
        <f t="shared" si="2"/>
        <v>133.86747267869438</v>
      </c>
      <c r="E140" s="63">
        <v>120.35766560330261</v>
      </c>
      <c r="F140" s="74">
        <f t="shared" si="3"/>
        <v>-13.509807075391777</v>
      </c>
    </row>
    <row r="141" spans="2:6" x14ac:dyDescent="0.45">
      <c r="B141" s="60" t="s">
        <v>283</v>
      </c>
      <c r="C141" s="63">
        <v>331.51555963677174</v>
      </c>
      <c r="D141" s="63">
        <f t="shared" si="2"/>
        <v>78.932276103993274</v>
      </c>
      <c r="E141" s="63">
        <v>89.801754922967078</v>
      </c>
      <c r="F141" s="74">
        <f t="shared" si="3"/>
        <v>10.869478818973803</v>
      </c>
    </row>
    <row r="142" spans="2:6" x14ac:dyDescent="0.45">
      <c r="B142" s="60" t="s">
        <v>235</v>
      </c>
      <c r="C142" s="63">
        <v>816.86199999999997</v>
      </c>
      <c r="D142" s="63">
        <f t="shared" si="2"/>
        <v>194.49095238095236</v>
      </c>
      <c r="E142" s="63">
        <v>171.208</v>
      </c>
      <c r="F142" s="74">
        <f t="shared" si="3"/>
        <v>-23.282952380952366</v>
      </c>
    </row>
    <row r="143" spans="2:6" x14ac:dyDescent="0.45">
      <c r="B143" s="60" t="s">
        <v>237</v>
      </c>
      <c r="C143" s="63">
        <v>472.50070694693198</v>
      </c>
      <c r="D143" s="63">
        <f t="shared" si="2"/>
        <v>112.50016832069808</v>
      </c>
      <c r="E143" s="63">
        <v>88.375718729380679</v>
      </c>
      <c r="F143" s="74">
        <f t="shared" si="3"/>
        <v>-24.124449591317401</v>
      </c>
    </row>
    <row r="144" spans="2:6" x14ac:dyDescent="0.45">
      <c r="B144" s="60" t="s">
        <v>285</v>
      </c>
      <c r="C144" s="63">
        <v>1612.557851239668</v>
      </c>
      <c r="D144" s="63">
        <f t="shared" si="2"/>
        <v>383.9423455332543</v>
      </c>
      <c r="E144" s="63">
        <v>372.31198347107454</v>
      </c>
      <c r="F144" s="74">
        <f t="shared" si="3"/>
        <v>-11.630362062179756</v>
      </c>
    </row>
    <row r="145" spans="2:6" x14ac:dyDescent="0.45">
      <c r="B145" s="60" t="s">
        <v>239</v>
      </c>
      <c r="C145" s="63">
        <v>430.81651908840121</v>
      </c>
      <c r="D145" s="63">
        <f t="shared" si="2"/>
        <v>102.57536168771458</v>
      </c>
      <c r="E145" s="63">
        <v>113.74931049499205</v>
      </c>
      <c r="F145" s="74">
        <f t="shared" si="3"/>
        <v>11.173948807277469</v>
      </c>
    </row>
    <row r="146" spans="2:6" x14ac:dyDescent="0.45">
      <c r="B146" s="60" t="s">
        <v>290</v>
      </c>
      <c r="C146" s="63">
        <v>1309.1786703601106</v>
      </c>
      <c r="D146" s="63">
        <f t="shared" si="2"/>
        <v>311.70920722859773</v>
      </c>
      <c r="E146" s="63">
        <v>464.96329639889211</v>
      </c>
      <c r="F146" s="74">
        <f t="shared" si="3"/>
        <v>153.25408917029438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106F-A371-4A15-9DFD-45385CE4655F}">
  <dimension ref="A1:C14"/>
  <sheetViews>
    <sheetView workbookViewId="0">
      <selection activeCell="B6" sqref="B6"/>
    </sheetView>
  </sheetViews>
  <sheetFormatPr defaultRowHeight="14.25" x14ac:dyDescent="0.45"/>
  <cols>
    <col min="2" max="2" width="28.73046875" bestFit="1" customWidth="1"/>
    <col min="3" max="3" width="15.3984375" style="77" bestFit="1" customWidth="1"/>
  </cols>
  <sheetData>
    <row r="1" spans="1:3" x14ac:dyDescent="0.45">
      <c r="A1" s="1" t="s">
        <v>3</v>
      </c>
    </row>
    <row r="3" spans="1:3" x14ac:dyDescent="0.45">
      <c r="B3" t="s">
        <v>303</v>
      </c>
      <c r="C3" s="77">
        <v>143478000</v>
      </c>
    </row>
    <row r="4" spans="1:3" x14ac:dyDescent="0.45">
      <c r="B4" t="s">
        <v>304</v>
      </c>
      <c r="C4" s="77">
        <v>919511000</v>
      </c>
    </row>
    <row r="5" spans="1:3" x14ac:dyDescent="0.45">
      <c r="B5" t="s">
        <v>305</v>
      </c>
      <c r="C5" s="77">
        <v>77377000</v>
      </c>
    </row>
    <row r="8" spans="1:3" x14ac:dyDescent="0.45">
      <c r="A8" s="1" t="s">
        <v>164</v>
      </c>
      <c r="B8" t="s">
        <v>306</v>
      </c>
      <c r="C8" s="80">
        <f>C3/(C4/365)</f>
        <v>56.953609037847286</v>
      </c>
    </row>
    <row r="9" spans="1:3" x14ac:dyDescent="0.45">
      <c r="B9" t="s">
        <v>308</v>
      </c>
    </row>
    <row r="11" spans="1:3" x14ac:dyDescent="0.45">
      <c r="A11" s="1" t="s">
        <v>170</v>
      </c>
      <c r="B11" t="s">
        <v>307</v>
      </c>
      <c r="C11" s="78">
        <f>C5/C4</f>
        <v>8.415016242328803E-2</v>
      </c>
    </row>
    <row r="12" spans="1:3" x14ac:dyDescent="0.45">
      <c r="B12" t="s">
        <v>309</v>
      </c>
    </row>
    <row r="13" spans="1:3" x14ac:dyDescent="0.45">
      <c r="B13" t="s">
        <v>310</v>
      </c>
    </row>
    <row r="14" spans="1:3" x14ac:dyDescent="0.45">
      <c r="B14" t="s">
        <v>311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BB5C2-FA00-48D7-A47D-0D06765388AB}">
  <dimension ref="A1:L44"/>
  <sheetViews>
    <sheetView zoomScale="90" zoomScaleNormal="90" workbookViewId="0">
      <selection activeCell="B7" sqref="B7"/>
    </sheetView>
  </sheetViews>
  <sheetFormatPr defaultRowHeight="14.25" x14ac:dyDescent="0.45"/>
  <cols>
    <col min="2" max="2" width="20.59765625" bestFit="1" customWidth="1"/>
    <col min="3" max="3" width="12.33203125" bestFit="1" customWidth="1"/>
    <col min="4" max="7" width="11.3984375" bestFit="1" customWidth="1"/>
    <col min="8" max="8" width="12.33203125" bestFit="1" customWidth="1"/>
    <col min="9" max="9" width="11.46484375" customWidth="1"/>
  </cols>
  <sheetData>
    <row r="1" spans="1:12" x14ac:dyDescent="0.45">
      <c r="A1" s="1" t="s">
        <v>4</v>
      </c>
    </row>
    <row r="3" spans="1:12" x14ac:dyDescent="0.45">
      <c r="A3" s="1" t="s">
        <v>312</v>
      </c>
    </row>
    <row r="4" spans="1:12" ht="14.65" thickBot="1" x14ac:dyDescent="0.5"/>
    <row r="5" spans="1:12" ht="14.65" thickBot="1" x14ac:dyDescent="0.5">
      <c r="J5" s="94" t="s">
        <v>335</v>
      </c>
      <c r="K5" s="95"/>
      <c r="L5" s="96"/>
    </row>
    <row r="6" spans="1:12" x14ac:dyDescent="0.45">
      <c r="B6" s="81" t="s">
        <v>313</v>
      </c>
      <c r="C6" s="82" t="s">
        <v>314</v>
      </c>
      <c r="D6" s="82" t="s">
        <v>315</v>
      </c>
      <c r="E6" s="82" t="s">
        <v>316</v>
      </c>
      <c r="F6" s="82" t="s">
        <v>317</v>
      </c>
      <c r="G6" s="82" t="s">
        <v>318</v>
      </c>
      <c r="H6" s="82" t="s">
        <v>319</v>
      </c>
      <c r="I6" s="82" t="s">
        <v>320</v>
      </c>
      <c r="J6" s="82" t="s">
        <v>321</v>
      </c>
      <c r="K6" s="82" t="s">
        <v>322</v>
      </c>
      <c r="L6" s="83" t="s">
        <v>323</v>
      </c>
    </row>
    <row r="7" spans="1:12" x14ac:dyDescent="0.45">
      <c r="B7" s="84" t="s">
        <v>324</v>
      </c>
      <c r="C7" s="85">
        <v>192376</v>
      </c>
      <c r="D7" s="85">
        <v>140815</v>
      </c>
      <c r="E7" s="85">
        <v>76394</v>
      </c>
      <c r="F7" s="85">
        <v>31338</v>
      </c>
      <c r="G7" s="85">
        <v>22357</v>
      </c>
      <c r="H7" s="85">
        <f>SUM(C7:G7)</f>
        <v>463280</v>
      </c>
      <c r="I7" s="86"/>
      <c r="J7" s="86"/>
      <c r="K7" s="86"/>
      <c r="L7" s="87"/>
    </row>
    <row r="8" spans="1:12" x14ac:dyDescent="0.45">
      <c r="B8" s="84" t="s">
        <v>325</v>
      </c>
      <c r="C8" s="85">
        <v>1375359</v>
      </c>
      <c r="D8" s="85">
        <v>758412</v>
      </c>
      <c r="E8" s="85">
        <v>589777</v>
      </c>
      <c r="F8" s="85">
        <v>458965</v>
      </c>
      <c r="G8" s="85">
        <v>398125</v>
      </c>
      <c r="H8" s="85">
        <f>SUM(C8:G8)</f>
        <v>3580638</v>
      </c>
      <c r="I8" s="86"/>
      <c r="J8" s="86"/>
      <c r="K8" s="86"/>
      <c r="L8" s="87"/>
    </row>
    <row r="9" spans="1:12" x14ac:dyDescent="0.45">
      <c r="B9" s="84" t="s">
        <v>332</v>
      </c>
      <c r="C9" s="85">
        <v>292475</v>
      </c>
      <c r="D9" s="85">
        <v>150815</v>
      </c>
      <c r="E9" s="85">
        <v>96574</v>
      </c>
      <c r="F9" s="85">
        <v>39874</v>
      </c>
      <c r="G9" s="85">
        <v>25698</v>
      </c>
      <c r="H9" s="85">
        <f>SUM(C9:G9)</f>
        <v>605436</v>
      </c>
      <c r="I9" s="86"/>
      <c r="J9" s="86"/>
      <c r="K9" s="86"/>
      <c r="L9" s="87"/>
    </row>
    <row r="10" spans="1:12" x14ac:dyDescent="0.45">
      <c r="B10" s="84" t="s">
        <v>326</v>
      </c>
      <c r="C10" s="85">
        <v>1169873</v>
      </c>
      <c r="D10" s="85">
        <v>896599</v>
      </c>
      <c r="E10" s="85">
        <v>381855</v>
      </c>
      <c r="F10" s="85">
        <v>126894</v>
      </c>
      <c r="G10" s="85">
        <v>75986</v>
      </c>
      <c r="H10" s="85">
        <f>SUM(C10:G10)</f>
        <v>2651207</v>
      </c>
      <c r="I10" s="86"/>
      <c r="J10" s="86"/>
      <c r="K10" s="86"/>
      <c r="L10" s="87"/>
    </row>
    <row r="11" spans="1:12" x14ac:dyDescent="0.45">
      <c r="B11" s="84" t="s">
        <v>327</v>
      </c>
      <c r="C11" s="85">
        <v>825874</v>
      </c>
      <c r="D11" s="85">
        <v>599815</v>
      </c>
      <c r="E11" s="85">
        <v>298657</v>
      </c>
      <c r="F11" s="85">
        <v>113670</v>
      </c>
      <c r="G11" s="85">
        <v>76985</v>
      </c>
      <c r="H11" s="85">
        <f>SUM(C11:G11)</f>
        <v>1915001</v>
      </c>
      <c r="I11" s="86"/>
      <c r="J11" s="86"/>
      <c r="K11" s="86"/>
      <c r="L11" s="87"/>
    </row>
    <row r="12" spans="1:12" x14ac:dyDescent="0.45">
      <c r="B12" s="84" t="s">
        <v>328</v>
      </c>
      <c r="C12" s="85">
        <v>3987588</v>
      </c>
      <c r="D12" s="85">
        <v>1550986</v>
      </c>
      <c r="E12" s="85">
        <v>998098</v>
      </c>
      <c r="F12" s="85">
        <v>682155</v>
      </c>
      <c r="G12" s="85">
        <v>359981</v>
      </c>
      <c r="H12" s="85">
        <f>SUM(C12:G12)</f>
        <v>7578808</v>
      </c>
      <c r="I12" s="86"/>
      <c r="J12" s="86"/>
      <c r="K12" s="86"/>
      <c r="L12" s="87"/>
    </row>
    <row r="13" spans="1:12" x14ac:dyDescent="0.45">
      <c r="B13" s="84" t="s">
        <v>329</v>
      </c>
      <c r="C13" s="85">
        <v>897838</v>
      </c>
      <c r="D13" s="85">
        <v>496048</v>
      </c>
      <c r="E13" s="85">
        <v>286998</v>
      </c>
      <c r="F13" s="85">
        <v>189875</v>
      </c>
      <c r="G13" s="85">
        <v>66598</v>
      </c>
      <c r="H13" s="85">
        <f>SUM(C13:G13)</f>
        <v>1937357</v>
      </c>
      <c r="I13" s="86"/>
      <c r="J13" s="86"/>
      <c r="K13" s="86"/>
      <c r="L13" s="87"/>
    </row>
    <row r="14" spans="1:12" x14ac:dyDescent="0.45">
      <c r="B14" s="84" t="s">
        <v>330</v>
      </c>
      <c r="C14" s="85">
        <v>985569</v>
      </c>
      <c r="D14" s="85">
        <v>686598</v>
      </c>
      <c r="E14" s="85">
        <v>289874</v>
      </c>
      <c r="F14" s="85">
        <v>105694</v>
      </c>
      <c r="G14" s="85">
        <v>655915</v>
      </c>
      <c r="H14" s="85">
        <f>SUM(C14:G14)</f>
        <v>2723650</v>
      </c>
      <c r="I14" s="86"/>
      <c r="J14" s="86"/>
      <c r="K14" s="86"/>
      <c r="L14" s="87"/>
    </row>
    <row r="15" spans="1:12" x14ac:dyDescent="0.45">
      <c r="B15" s="84" t="s">
        <v>331</v>
      </c>
      <c r="C15" s="85">
        <v>467892</v>
      </c>
      <c r="D15" s="85">
        <v>287995</v>
      </c>
      <c r="E15" s="85">
        <v>198756</v>
      </c>
      <c r="F15" s="85">
        <v>98577</v>
      </c>
      <c r="G15" s="85">
        <v>52698</v>
      </c>
      <c r="H15" s="85">
        <f>SUM(C15:G15)</f>
        <v>1105918</v>
      </c>
      <c r="I15" s="86"/>
      <c r="J15" s="86"/>
      <c r="K15" s="86"/>
      <c r="L15" s="87"/>
    </row>
    <row r="16" spans="1:12" x14ac:dyDescent="0.45">
      <c r="B16" s="89" t="s">
        <v>319</v>
      </c>
      <c r="C16" s="90">
        <f>C7+C8+C9+C10+C11+C12+C13+C14+C15</f>
        <v>10194844</v>
      </c>
      <c r="D16" s="90">
        <f>D7+D8+D9+D10+D11+D12+D13+D14+D15</f>
        <v>5568083</v>
      </c>
      <c r="E16" s="90">
        <f>E7+E8+E9+E10+E11+E12+E13+E14+E15</f>
        <v>3216983</v>
      </c>
      <c r="F16" s="90">
        <f>F7+F8+F9+F10+F11+F12+F13+F14+F15</f>
        <v>1847042</v>
      </c>
      <c r="G16" s="90">
        <f>G7+G8+G9+G10+G11+G12+G13+G14+G15</f>
        <v>1734343</v>
      </c>
      <c r="H16" s="90">
        <f>H7+H8+H9+H10+H11+H12+H13+H14+H15</f>
        <v>22561295</v>
      </c>
      <c r="I16" s="91"/>
      <c r="J16" s="89"/>
      <c r="K16" s="89"/>
      <c r="L16" s="89"/>
    </row>
    <row r="18" spans="1:12" x14ac:dyDescent="0.45">
      <c r="A18" s="1" t="s">
        <v>164</v>
      </c>
      <c r="B18" s="1" t="s">
        <v>338</v>
      </c>
    </row>
    <row r="19" spans="1:12" ht="14.65" thickBot="1" x14ac:dyDescent="0.5"/>
    <row r="20" spans="1:12" x14ac:dyDescent="0.45">
      <c r="B20" s="81" t="s">
        <v>313</v>
      </c>
      <c r="C20" s="82" t="s">
        <v>314</v>
      </c>
      <c r="D20" s="82" t="s">
        <v>315</v>
      </c>
      <c r="E20" s="82" t="s">
        <v>316</v>
      </c>
      <c r="F20" s="82" t="s">
        <v>317</v>
      </c>
      <c r="G20" s="82" t="s">
        <v>318</v>
      </c>
      <c r="H20" s="82" t="s">
        <v>319</v>
      </c>
      <c r="I20" s="82" t="s">
        <v>320</v>
      </c>
      <c r="J20" s="82" t="s">
        <v>321</v>
      </c>
      <c r="K20" s="82" t="s">
        <v>322</v>
      </c>
      <c r="L20" s="83" t="s">
        <v>323</v>
      </c>
    </row>
    <row r="21" spans="1:12" x14ac:dyDescent="0.45">
      <c r="B21" s="84" t="s">
        <v>324</v>
      </c>
      <c r="C21" s="85">
        <v>192376</v>
      </c>
      <c r="D21" s="85">
        <v>140815</v>
      </c>
      <c r="E21" s="85">
        <v>76394</v>
      </c>
      <c r="F21" s="85">
        <v>31338</v>
      </c>
      <c r="G21" s="85">
        <v>22357</v>
      </c>
      <c r="H21" s="85">
        <v>463280</v>
      </c>
      <c r="I21" s="86">
        <f>H21/H$16</f>
        <v>2.0534282274133644E-2</v>
      </c>
      <c r="J21" s="86">
        <f>(C21+D21)/(C$30+D$30)</f>
        <v>2.1137635161286986E-2</v>
      </c>
      <c r="K21" s="86">
        <f>(E21+F21)/(E$30+F$30)</f>
        <v>2.1273986601566937E-2</v>
      </c>
      <c r="L21" s="87">
        <f>G21/G$30</f>
        <v>1.2890760362857866E-2</v>
      </c>
    </row>
    <row r="22" spans="1:12" x14ac:dyDescent="0.45">
      <c r="B22" s="84" t="s">
        <v>325</v>
      </c>
      <c r="C22" s="85">
        <v>1375359</v>
      </c>
      <c r="D22" s="85">
        <v>758412</v>
      </c>
      <c r="E22" s="85">
        <v>589777</v>
      </c>
      <c r="F22" s="85">
        <v>458965</v>
      </c>
      <c r="G22" s="85">
        <v>398125</v>
      </c>
      <c r="H22" s="85">
        <v>3580638</v>
      </c>
      <c r="I22" s="93">
        <f t="shared" ref="I22:L30" si="0">H22/H$16</f>
        <v>0.15870711322200254</v>
      </c>
      <c r="J22" s="93">
        <f t="shared" ref="J22:J30" si="1">(C22+D22)/(C$30+D$30)</f>
        <v>0.13536642020863257</v>
      </c>
      <c r="K22" s="93">
        <f t="shared" ref="K22:K30" si="2">(E22+F22)/(E$30+F$30)</f>
        <v>0.20709652894683578</v>
      </c>
      <c r="L22" s="92">
        <f t="shared" ref="L22:L30" si="3">G22/G$30</f>
        <v>0.22955378492028394</v>
      </c>
    </row>
    <row r="23" spans="1:12" x14ac:dyDescent="0.45">
      <c r="B23" s="84" t="s">
        <v>332</v>
      </c>
      <c r="C23" s="85">
        <v>292475</v>
      </c>
      <c r="D23" s="85">
        <v>150815</v>
      </c>
      <c r="E23" s="85">
        <v>96574</v>
      </c>
      <c r="F23" s="85">
        <v>39874</v>
      </c>
      <c r="G23" s="85">
        <v>25698</v>
      </c>
      <c r="H23" s="85">
        <v>605436</v>
      </c>
      <c r="I23" s="86">
        <f t="shared" si="0"/>
        <v>2.6835161722764584E-2</v>
      </c>
      <c r="J23" s="86">
        <f t="shared" si="1"/>
        <v>2.8122315100488633E-2</v>
      </c>
      <c r="K23" s="86">
        <f t="shared" si="2"/>
        <v>2.6944574720701418E-2</v>
      </c>
      <c r="L23" s="87">
        <f t="shared" si="3"/>
        <v>1.4817138247739923E-2</v>
      </c>
    </row>
    <row r="24" spans="1:12" x14ac:dyDescent="0.45">
      <c r="B24" s="84" t="s">
        <v>326</v>
      </c>
      <c r="C24" s="85">
        <v>1169873</v>
      </c>
      <c r="D24" s="85">
        <v>896599</v>
      </c>
      <c r="E24" s="85">
        <v>381855</v>
      </c>
      <c r="F24" s="85">
        <v>126894</v>
      </c>
      <c r="G24" s="85">
        <v>75986</v>
      </c>
      <c r="H24" s="85">
        <v>2651207</v>
      </c>
      <c r="I24" s="93">
        <f t="shared" si="0"/>
        <v>0.11751129534009462</v>
      </c>
      <c r="J24" s="93">
        <f t="shared" si="1"/>
        <v>0.13109697202810114</v>
      </c>
      <c r="K24" s="86">
        <f t="shared" si="2"/>
        <v>0.10046336659080475</v>
      </c>
      <c r="L24" s="87">
        <f t="shared" si="3"/>
        <v>4.381255610914335E-2</v>
      </c>
    </row>
    <row r="25" spans="1:12" x14ac:dyDescent="0.45">
      <c r="B25" s="84" t="s">
        <v>327</v>
      </c>
      <c r="C25" s="85">
        <v>825874</v>
      </c>
      <c r="D25" s="85">
        <v>599815</v>
      </c>
      <c r="E25" s="85">
        <v>298657</v>
      </c>
      <c r="F25" s="85">
        <v>113670</v>
      </c>
      <c r="G25" s="85">
        <v>76985</v>
      </c>
      <c r="H25" s="85">
        <v>1915001</v>
      </c>
      <c r="I25" s="86">
        <f t="shared" si="0"/>
        <v>8.4879923780970909E-2</v>
      </c>
      <c r="J25" s="86">
        <f t="shared" si="1"/>
        <v>9.0445702121185995E-2</v>
      </c>
      <c r="K25" s="86">
        <f t="shared" si="2"/>
        <v>8.1422781285637416E-2</v>
      </c>
      <c r="L25" s="87">
        <f t="shared" si="3"/>
        <v>4.438856673679889E-2</v>
      </c>
    </row>
    <row r="26" spans="1:12" x14ac:dyDescent="0.45">
      <c r="B26" s="84" t="s">
        <v>328</v>
      </c>
      <c r="C26" s="85">
        <v>3987588</v>
      </c>
      <c r="D26" s="85">
        <v>1550986</v>
      </c>
      <c r="E26" s="85">
        <v>998098</v>
      </c>
      <c r="F26" s="85">
        <v>682155</v>
      </c>
      <c r="G26" s="85">
        <v>359981</v>
      </c>
      <c r="H26" s="85">
        <v>7578808</v>
      </c>
      <c r="I26" s="93">
        <f t="shared" si="0"/>
        <v>0.33592078823489518</v>
      </c>
      <c r="J26" s="93">
        <f t="shared" si="1"/>
        <v>0.35136710333049187</v>
      </c>
      <c r="K26" s="93">
        <f t="shared" si="2"/>
        <v>0.33180187696545732</v>
      </c>
      <c r="L26" s="92">
        <f t="shared" si="3"/>
        <v>0.20756044219626682</v>
      </c>
    </row>
    <row r="27" spans="1:12" x14ac:dyDescent="0.45">
      <c r="B27" s="84" t="s">
        <v>329</v>
      </c>
      <c r="C27" s="85">
        <v>897838</v>
      </c>
      <c r="D27" s="85">
        <v>496048</v>
      </c>
      <c r="E27" s="85">
        <v>286998</v>
      </c>
      <c r="F27" s="85">
        <v>189875</v>
      </c>
      <c r="G27" s="85">
        <v>66598</v>
      </c>
      <c r="H27" s="85">
        <v>1937357</v>
      </c>
      <c r="I27" s="86">
        <f t="shared" si="0"/>
        <v>8.5870824347627203E-2</v>
      </c>
      <c r="J27" s="86">
        <f t="shared" si="1"/>
        <v>8.8428119980508701E-2</v>
      </c>
      <c r="K27" s="86">
        <f t="shared" si="2"/>
        <v>9.4168768914055526E-2</v>
      </c>
      <c r="L27" s="87">
        <f t="shared" si="3"/>
        <v>3.8399555335939889E-2</v>
      </c>
    </row>
    <row r="28" spans="1:12" x14ac:dyDescent="0.45">
      <c r="B28" s="84" t="s">
        <v>330</v>
      </c>
      <c r="C28" s="85">
        <v>985569</v>
      </c>
      <c r="D28" s="85">
        <v>686598</v>
      </c>
      <c r="E28" s="85">
        <v>289874</v>
      </c>
      <c r="F28" s="85">
        <v>105694</v>
      </c>
      <c r="G28" s="85">
        <v>65915</v>
      </c>
      <c r="H28" s="85">
        <v>2723650</v>
      </c>
      <c r="I28" s="93">
        <f t="shared" si="0"/>
        <v>0.12072223691060287</v>
      </c>
      <c r="J28" s="86">
        <f t="shared" si="1"/>
        <v>0.10608226505140828</v>
      </c>
      <c r="K28" s="86">
        <f t="shared" si="2"/>
        <v>7.8113358445110359E-2</v>
      </c>
      <c r="L28" s="87">
        <f t="shared" si="3"/>
        <v>3.8005746268183399E-2</v>
      </c>
    </row>
    <row r="29" spans="1:12" x14ac:dyDescent="0.45">
      <c r="B29" s="84" t="s">
        <v>331</v>
      </c>
      <c r="C29" s="85">
        <v>467892</v>
      </c>
      <c r="D29" s="85">
        <v>287995</v>
      </c>
      <c r="E29" s="85">
        <v>198756</v>
      </c>
      <c r="F29" s="85">
        <v>98577</v>
      </c>
      <c r="G29" s="85">
        <v>52698</v>
      </c>
      <c r="H29" s="85">
        <v>1105918</v>
      </c>
      <c r="I29" s="86">
        <f t="shared" si="0"/>
        <v>4.9018374166908414E-2</v>
      </c>
      <c r="J29" s="86">
        <f t="shared" si="1"/>
        <v>4.7953467017895851E-2</v>
      </c>
      <c r="K29" s="86">
        <f t="shared" si="2"/>
        <v>5.8714757529830519E-2</v>
      </c>
      <c r="L29" s="87">
        <f t="shared" si="3"/>
        <v>3.0384993049241124E-2</v>
      </c>
    </row>
    <row r="30" spans="1:12" x14ac:dyDescent="0.45">
      <c r="B30" s="89" t="s">
        <v>319</v>
      </c>
      <c r="C30" s="90">
        <v>10194844</v>
      </c>
      <c r="D30" s="90">
        <v>5568083</v>
      </c>
      <c r="E30" s="90">
        <v>3216983</v>
      </c>
      <c r="F30" s="90">
        <v>1847042</v>
      </c>
      <c r="G30" s="90">
        <v>1734343</v>
      </c>
      <c r="H30" s="90">
        <v>22561295</v>
      </c>
      <c r="I30" s="91">
        <f t="shared" si="0"/>
        <v>1</v>
      </c>
      <c r="J30" s="91">
        <f t="shared" si="1"/>
        <v>1</v>
      </c>
      <c r="K30" s="91">
        <f t="shared" si="2"/>
        <v>1</v>
      </c>
      <c r="L30" s="91">
        <f t="shared" si="3"/>
        <v>1</v>
      </c>
    </row>
    <row r="32" spans="1:12" x14ac:dyDescent="0.45">
      <c r="A32" s="1" t="s">
        <v>170</v>
      </c>
      <c r="B32" s="1" t="s">
        <v>333</v>
      </c>
    </row>
    <row r="33" spans="1:2" x14ac:dyDescent="0.45">
      <c r="B33" t="s">
        <v>339</v>
      </c>
    </row>
    <row r="34" spans="1:2" x14ac:dyDescent="0.45">
      <c r="B34" t="s">
        <v>340</v>
      </c>
    </row>
    <row r="35" spans="1:2" x14ac:dyDescent="0.45">
      <c r="B35" t="s">
        <v>334</v>
      </c>
    </row>
    <row r="36" spans="1:2" x14ac:dyDescent="0.45">
      <c r="B36" t="s">
        <v>341</v>
      </c>
    </row>
    <row r="38" spans="1:2" x14ac:dyDescent="0.45">
      <c r="A38" s="1" t="s">
        <v>336</v>
      </c>
      <c r="B38" s="1" t="s">
        <v>337</v>
      </c>
    </row>
    <row r="39" spans="1:2" x14ac:dyDescent="0.45">
      <c r="B39" t="s">
        <v>342</v>
      </c>
    </row>
    <row r="40" spans="1:2" x14ac:dyDescent="0.45">
      <c r="B40" t="s">
        <v>343</v>
      </c>
    </row>
    <row r="41" spans="1:2" x14ac:dyDescent="0.45">
      <c r="B41" t="s">
        <v>344</v>
      </c>
    </row>
    <row r="42" spans="1:2" x14ac:dyDescent="0.45">
      <c r="B42" t="s">
        <v>345</v>
      </c>
    </row>
    <row r="43" spans="1:2" x14ac:dyDescent="0.45">
      <c r="B43" t="s">
        <v>346</v>
      </c>
    </row>
    <row r="44" spans="1:2" x14ac:dyDescent="0.45">
      <c r="B44" t="s">
        <v>347</v>
      </c>
    </row>
  </sheetData>
  <mergeCells count="1">
    <mergeCell ref="J5:L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F9040-AA95-4D97-A462-EC7D56FB1985}">
  <dimension ref="A1:J119"/>
  <sheetViews>
    <sheetView topLeftCell="A85" zoomScale="80" zoomScaleNormal="80" workbookViewId="0">
      <selection activeCell="E81" sqref="E81"/>
    </sheetView>
  </sheetViews>
  <sheetFormatPr defaultRowHeight="14.25" x14ac:dyDescent="0.45"/>
  <cols>
    <col min="2" max="2" width="29.796875" style="79" customWidth="1"/>
    <col min="3" max="3" width="47.6640625" customWidth="1"/>
    <col min="4" max="4" width="12.46484375" bestFit="1" customWidth="1"/>
    <col min="5" max="5" width="11.3984375" style="76" bestFit="1" customWidth="1"/>
    <col min="6" max="6" width="17.265625" customWidth="1"/>
    <col min="7" max="7" width="25.1328125" customWidth="1"/>
    <col min="8" max="8" width="12.46484375" bestFit="1" customWidth="1"/>
    <col min="9" max="9" width="10.46484375" bestFit="1" customWidth="1"/>
    <col min="10" max="10" width="12.46484375" bestFit="1" customWidth="1"/>
  </cols>
  <sheetData>
    <row r="1" spans="1:7" x14ac:dyDescent="0.45">
      <c r="A1" s="1" t="s">
        <v>5</v>
      </c>
    </row>
    <row r="2" spans="1:7" x14ac:dyDescent="0.45">
      <c r="B2"/>
    </row>
    <row r="3" spans="1:7" x14ac:dyDescent="0.45">
      <c r="A3" s="1" t="s">
        <v>348</v>
      </c>
      <c r="B3" s="1"/>
    </row>
    <row r="4" spans="1:7" x14ac:dyDescent="0.45">
      <c r="B4" s="102" t="s">
        <v>387</v>
      </c>
      <c r="C4" s="103" t="s">
        <v>353</v>
      </c>
      <c r="D4" s="103" t="s">
        <v>313</v>
      </c>
      <c r="E4" s="104" t="s">
        <v>392</v>
      </c>
      <c r="F4" s="103" t="s">
        <v>396</v>
      </c>
      <c r="G4" s="103" t="s">
        <v>388</v>
      </c>
    </row>
    <row r="5" spans="1:7" x14ac:dyDescent="0.45">
      <c r="B5" s="100">
        <v>26</v>
      </c>
      <c r="C5" s="88" t="s">
        <v>382</v>
      </c>
      <c r="D5" s="88" t="s">
        <v>356</v>
      </c>
      <c r="E5" s="101">
        <v>34697.084999999999</v>
      </c>
      <c r="F5" s="88" t="s">
        <v>389</v>
      </c>
      <c r="G5" s="88" t="s">
        <v>400</v>
      </c>
    </row>
    <row r="6" spans="1:7" x14ac:dyDescent="0.45">
      <c r="B6" s="100">
        <v>26</v>
      </c>
      <c r="C6" s="88" t="s">
        <v>382</v>
      </c>
      <c r="D6" s="88" t="s">
        <v>356</v>
      </c>
      <c r="E6" s="101">
        <v>34697.084999999999</v>
      </c>
      <c r="F6" s="88" t="s">
        <v>389</v>
      </c>
      <c r="G6" s="88" t="s">
        <v>400</v>
      </c>
    </row>
    <row r="7" spans="1:7" x14ac:dyDescent="0.45">
      <c r="B7" s="100">
        <v>55</v>
      </c>
      <c r="C7" s="88" t="s">
        <v>379</v>
      </c>
      <c r="D7" s="88" t="s">
        <v>359</v>
      </c>
      <c r="E7" s="101">
        <v>3228.63</v>
      </c>
      <c r="F7" s="88" t="s">
        <v>389</v>
      </c>
      <c r="G7" s="88" t="s">
        <v>398</v>
      </c>
    </row>
    <row r="8" spans="1:7" x14ac:dyDescent="0.45">
      <c r="B8" s="100">
        <v>55</v>
      </c>
      <c r="C8" s="88" t="s">
        <v>379</v>
      </c>
      <c r="D8" s="88" t="s">
        <v>359</v>
      </c>
      <c r="E8" s="101">
        <v>3228.63</v>
      </c>
      <c r="F8" s="88" t="s">
        <v>389</v>
      </c>
      <c r="G8" s="88" t="s">
        <v>398</v>
      </c>
    </row>
    <row r="9" spans="1:7" x14ac:dyDescent="0.45">
      <c r="B9" s="100">
        <v>65</v>
      </c>
      <c r="C9" s="88" t="s">
        <v>377</v>
      </c>
      <c r="D9" s="88" t="s">
        <v>358</v>
      </c>
      <c r="E9" s="101">
        <v>10923.47</v>
      </c>
      <c r="F9" s="88" t="s">
        <v>389</v>
      </c>
      <c r="G9" s="88" t="s">
        <v>398</v>
      </c>
    </row>
    <row r="10" spans="1:7" x14ac:dyDescent="0.45">
      <c r="B10" s="100">
        <v>65</v>
      </c>
      <c r="C10" s="88" t="s">
        <v>377</v>
      </c>
      <c r="D10" s="88" t="s">
        <v>358</v>
      </c>
      <c r="E10" s="101">
        <v>10923.47</v>
      </c>
      <c r="F10" s="88" t="s">
        <v>389</v>
      </c>
      <c r="G10" s="88" t="s">
        <v>398</v>
      </c>
    </row>
    <row r="11" spans="1:7" x14ac:dyDescent="0.45">
      <c r="B11" s="100">
        <v>86</v>
      </c>
      <c r="C11" s="88" t="s">
        <v>380</v>
      </c>
      <c r="D11" s="88" t="s">
        <v>393</v>
      </c>
      <c r="E11" s="101">
        <v>29604.532999999999</v>
      </c>
      <c r="F11" s="88" t="s">
        <v>389</v>
      </c>
      <c r="G11" s="88" t="s">
        <v>397</v>
      </c>
    </row>
    <row r="12" spans="1:7" x14ac:dyDescent="0.45">
      <c r="B12" s="100">
        <v>86</v>
      </c>
      <c r="C12" s="88" t="s">
        <v>380</v>
      </c>
      <c r="D12" s="88" t="s">
        <v>393</v>
      </c>
      <c r="E12" s="101">
        <v>29604.532999999999</v>
      </c>
      <c r="F12" s="88" t="s">
        <v>389</v>
      </c>
      <c r="G12" s="88" t="s">
        <v>398</v>
      </c>
    </row>
    <row r="13" spans="1:7" x14ac:dyDescent="0.45">
      <c r="B13" s="100">
        <v>183</v>
      </c>
      <c r="C13" s="88" t="s">
        <v>384</v>
      </c>
      <c r="D13" s="88" t="s">
        <v>393</v>
      </c>
      <c r="E13" s="101">
        <v>3171.8469999999998</v>
      </c>
      <c r="F13" s="88" t="s">
        <v>389</v>
      </c>
      <c r="G13" s="88" t="s">
        <v>401</v>
      </c>
    </row>
    <row r="14" spans="1:7" x14ac:dyDescent="0.45">
      <c r="B14" s="100">
        <v>183</v>
      </c>
      <c r="C14" s="88" t="s">
        <v>384</v>
      </c>
      <c r="D14" s="88" t="s">
        <v>393</v>
      </c>
      <c r="E14" s="101">
        <v>3171.8469999999998</v>
      </c>
      <c r="F14" s="88" t="s">
        <v>389</v>
      </c>
      <c r="G14" s="88" t="s">
        <v>398</v>
      </c>
    </row>
    <row r="15" spans="1:7" x14ac:dyDescent="0.45">
      <c r="B15" s="100">
        <v>203</v>
      </c>
      <c r="C15" s="88" t="s">
        <v>372</v>
      </c>
      <c r="D15" s="88" t="s">
        <v>356</v>
      </c>
      <c r="E15" s="101">
        <v>10764.865</v>
      </c>
      <c r="F15" s="88" t="s">
        <v>389</v>
      </c>
      <c r="G15" s="88" t="s">
        <v>397</v>
      </c>
    </row>
    <row r="16" spans="1:7" x14ac:dyDescent="0.45">
      <c r="B16" s="100">
        <v>313</v>
      </c>
      <c r="C16" s="88" t="s">
        <v>363</v>
      </c>
      <c r="D16" s="88" t="s">
        <v>395</v>
      </c>
      <c r="E16" s="101">
        <v>9812.6992000000009</v>
      </c>
      <c r="F16" s="88" t="s">
        <v>389</v>
      </c>
      <c r="G16" s="88" t="s">
        <v>401</v>
      </c>
    </row>
    <row r="17" spans="2:7" x14ac:dyDescent="0.45">
      <c r="B17" s="100">
        <v>313</v>
      </c>
      <c r="C17" s="88" t="s">
        <v>363</v>
      </c>
      <c r="D17" s="88" t="s">
        <v>395</v>
      </c>
      <c r="E17" s="101">
        <v>9812.6992000000009</v>
      </c>
      <c r="F17" s="88" t="s">
        <v>389</v>
      </c>
      <c r="G17" s="88" t="s">
        <v>398</v>
      </c>
    </row>
    <row r="18" spans="2:7" x14ac:dyDescent="0.45">
      <c r="B18" s="100">
        <v>375</v>
      </c>
      <c r="C18" s="88" t="s">
        <v>385</v>
      </c>
      <c r="D18" s="88" t="s">
        <v>394</v>
      </c>
      <c r="E18" s="101">
        <v>3575.3339999999998</v>
      </c>
      <c r="F18" s="88" t="s">
        <v>389</v>
      </c>
      <c r="G18" s="88" t="s">
        <v>400</v>
      </c>
    </row>
    <row r="19" spans="2:7" x14ac:dyDescent="0.45">
      <c r="B19" s="100">
        <v>375</v>
      </c>
      <c r="C19" s="88" t="s">
        <v>385</v>
      </c>
      <c r="D19" s="88" t="s">
        <v>394</v>
      </c>
      <c r="E19" s="101">
        <v>3575.3339999999998</v>
      </c>
      <c r="F19" s="88" t="s">
        <v>389</v>
      </c>
      <c r="G19" s="88" t="s">
        <v>400</v>
      </c>
    </row>
    <row r="20" spans="2:7" x14ac:dyDescent="0.45">
      <c r="B20" s="100">
        <v>376</v>
      </c>
      <c r="C20" s="88" t="s">
        <v>361</v>
      </c>
      <c r="D20" s="88" t="s">
        <v>394</v>
      </c>
      <c r="E20" s="101">
        <v>3492.9159999999997</v>
      </c>
      <c r="F20" s="88" t="s">
        <v>389</v>
      </c>
      <c r="G20" s="88" t="s">
        <v>400</v>
      </c>
    </row>
    <row r="21" spans="2:7" x14ac:dyDescent="0.45">
      <c r="B21" s="100">
        <v>376</v>
      </c>
      <c r="C21" s="88" t="s">
        <v>361</v>
      </c>
      <c r="D21" s="88" t="s">
        <v>394</v>
      </c>
      <c r="E21" s="101">
        <v>3492.9159999999997</v>
      </c>
      <c r="F21" s="88" t="s">
        <v>389</v>
      </c>
      <c r="G21" s="88" t="s">
        <v>400</v>
      </c>
    </row>
    <row r="22" spans="2:7" x14ac:dyDescent="0.45">
      <c r="B22" s="100">
        <v>392</v>
      </c>
      <c r="C22" s="88" t="s">
        <v>360</v>
      </c>
      <c r="D22" s="88" t="s">
        <v>357</v>
      </c>
      <c r="E22" s="101">
        <v>7740.7950000000001</v>
      </c>
      <c r="F22" s="88" t="s">
        <v>389</v>
      </c>
      <c r="G22" s="88" t="s">
        <v>397</v>
      </c>
    </row>
    <row r="23" spans="2:7" x14ac:dyDescent="0.45">
      <c r="B23" s="100">
        <v>460</v>
      </c>
      <c r="C23" s="88" t="s">
        <v>375</v>
      </c>
      <c r="D23" s="88" t="s">
        <v>393</v>
      </c>
      <c r="E23" s="101">
        <v>34365.457000000002</v>
      </c>
      <c r="F23" s="88" t="s">
        <v>389</v>
      </c>
      <c r="G23" s="88" t="s">
        <v>398</v>
      </c>
    </row>
    <row r="24" spans="2:7" x14ac:dyDescent="0.45">
      <c r="B24" s="100">
        <v>460</v>
      </c>
      <c r="C24" s="88" t="s">
        <v>375</v>
      </c>
      <c r="D24" s="88" t="s">
        <v>393</v>
      </c>
      <c r="E24" s="101">
        <v>34365.457000000002</v>
      </c>
      <c r="F24" s="88" t="s">
        <v>389</v>
      </c>
      <c r="G24" s="88" t="s">
        <v>401</v>
      </c>
    </row>
    <row r="25" spans="2:7" x14ac:dyDescent="0.45">
      <c r="B25" s="100">
        <v>489</v>
      </c>
      <c r="C25" s="88" t="s">
        <v>376</v>
      </c>
      <c r="D25" s="88" t="s">
        <v>357</v>
      </c>
      <c r="E25" s="101">
        <v>34213.395000000004</v>
      </c>
      <c r="F25" s="88" t="s">
        <v>389</v>
      </c>
      <c r="G25" s="88" t="s">
        <v>351</v>
      </c>
    </row>
    <row r="26" spans="2:7" x14ac:dyDescent="0.45">
      <c r="B26" s="100">
        <v>489</v>
      </c>
      <c r="C26" s="88" t="s">
        <v>376</v>
      </c>
      <c r="D26" s="88" t="s">
        <v>357</v>
      </c>
      <c r="E26" s="101">
        <v>34213.395000000004</v>
      </c>
      <c r="F26" s="88" t="s">
        <v>389</v>
      </c>
      <c r="G26" s="88" t="s">
        <v>351</v>
      </c>
    </row>
    <row r="27" spans="2:7" x14ac:dyDescent="0.45">
      <c r="B27" s="100">
        <v>554</v>
      </c>
      <c r="C27" s="88" t="s">
        <v>386</v>
      </c>
      <c r="D27" s="88" t="s">
        <v>356</v>
      </c>
      <c r="E27" s="101">
        <v>632.20000000000005</v>
      </c>
      <c r="F27" s="88" t="s">
        <v>389</v>
      </c>
      <c r="G27" s="88" t="s">
        <v>397</v>
      </c>
    </row>
    <row r="28" spans="2:7" x14ac:dyDescent="0.45">
      <c r="B28" s="100">
        <v>554</v>
      </c>
      <c r="C28" s="88" t="s">
        <v>386</v>
      </c>
      <c r="D28" s="88" t="s">
        <v>356</v>
      </c>
      <c r="E28" s="101">
        <v>632.20000000000005</v>
      </c>
      <c r="F28" s="88" t="s">
        <v>389</v>
      </c>
      <c r="G28" s="88" t="s">
        <v>400</v>
      </c>
    </row>
    <row r="29" spans="2:7" x14ac:dyDescent="0.45">
      <c r="B29" s="100">
        <v>574</v>
      </c>
      <c r="C29" s="88" t="s">
        <v>369</v>
      </c>
      <c r="D29" s="88" t="s">
        <v>357</v>
      </c>
      <c r="E29" s="101">
        <v>25141.7925</v>
      </c>
      <c r="F29" s="88" t="s">
        <v>389</v>
      </c>
      <c r="G29" s="88" t="s">
        <v>351</v>
      </c>
    </row>
    <row r="30" spans="2:7" x14ac:dyDescent="0.45">
      <c r="B30" s="100">
        <v>574</v>
      </c>
      <c r="C30" s="88" t="s">
        <v>369</v>
      </c>
      <c r="D30" s="88" t="s">
        <v>357</v>
      </c>
      <c r="E30" s="101">
        <v>25141.7925</v>
      </c>
      <c r="F30" s="88" t="s">
        <v>389</v>
      </c>
      <c r="G30" s="88" t="s">
        <v>397</v>
      </c>
    </row>
    <row r="31" spans="2:7" x14ac:dyDescent="0.45">
      <c r="B31" s="100">
        <v>637</v>
      </c>
      <c r="C31" s="88" t="s">
        <v>368</v>
      </c>
      <c r="D31" s="88" t="s">
        <v>357</v>
      </c>
      <c r="E31" s="101">
        <v>17498.474999999999</v>
      </c>
      <c r="F31" s="88" t="s">
        <v>389</v>
      </c>
      <c r="G31" s="88" t="s">
        <v>398</v>
      </c>
    </row>
    <row r="32" spans="2:7" x14ac:dyDescent="0.45">
      <c r="B32" s="100">
        <v>637</v>
      </c>
      <c r="C32" s="88" t="s">
        <v>368</v>
      </c>
      <c r="D32" s="88" t="s">
        <v>357</v>
      </c>
      <c r="E32" s="101">
        <v>17498.474999999999</v>
      </c>
      <c r="F32" s="88" t="s">
        <v>389</v>
      </c>
      <c r="G32" s="88" t="s">
        <v>397</v>
      </c>
    </row>
    <row r="33" spans="2:7" x14ac:dyDescent="0.45">
      <c r="B33" s="100">
        <v>640</v>
      </c>
      <c r="C33" s="88" t="s">
        <v>371</v>
      </c>
      <c r="D33" s="88" t="s">
        <v>357</v>
      </c>
      <c r="E33" s="101">
        <v>11720.362499999999</v>
      </c>
      <c r="F33" s="88" t="s">
        <v>389</v>
      </c>
      <c r="G33" s="88" t="s">
        <v>351</v>
      </c>
    </row>
    <row r="34" spans="2:7" x14ac:dyDescent="0.45">
      <c r="B34" s="100">
        <v>765</v>
      </c>
      <c r="C34" s="88" t="s">
        <v>364</v>
      </c>
      <c r="D34" s="88" t="s">
        <v>394</v>
      </c>
      <c r="E34" s="101">
        <v>4113.16</v>
      </c>
      <c r="F34" s="88" t="s">
        <v>389</v>
      </c>
      <c r="G34" s="88" t="s">
        <v>397</v>
      </c>
    </row>
    <row r="35" spans="2:7" x14ac:dyDescent="0.45">
      <c r="B35" s="100">
        <v>775</v>
      </c>
      <c r="C35" s="88" t="s">
        <v>354</v>
      </c>
      <c r="D35" s="88" t="s">
        <v>356</v>
      </c>
      <c r="E35" s="101">
        <v>2210.8200000000002</v>
      </c>
      <c r="F35" s="88" t="s">
        <v>389</v>
      </c>
      <c r="G35" s="88" t="s">
        <v>397</v>
      </c>
    </row>
    <row r="36" spans="2:7" x14ac:dyDescent="0.45">
      <c r="B36" s="100">
        <v>775</v>
      </c>
      <c r="C36" s="88" t="s">
        <v>354</v>
      </c>
      <c r="D36" s="88" t="s">
        <v>356</v>
      </c>
      <c r="E36" s="101">
        <v>2210.8200000000002</v>
      </c>
      <c r="F36" s="88" t="s">
        <v>389</v>
      </c>
      <c r="G36" s="88" t="s">
        <v>397</v>
      </c>
    </row>
    <row r="37" spans="2:7" x14ac:dyDescent="0.45">
      <c r="B37" s="100">
        <v>781</v>
      </c>
      <c r="C37" s="88" t="s">
        <v>367</v>
      </c>
      <c r="D37" s="88" t="s">
        <v>356</v>
      </c>
      <c r="E37" s="101">
        <v>2685.9450000000002</v>
      </c>
      <c r="F37" s="88" t="s">
        <v>389</v>
      </c>
      <c r="G37" s="88" t="s">
        <v>351</v>
      </c>
    </row>
    <row r="38" spans="2:7" x14ac:dyDescent="0.45">
      <c r="B38" s="100">
        <v>791</v>
      </c>
      <c r="C38" s="88" t="s">
        <v>373</v>
      </c>
      <c r="D38" s="88" t="s">
        <v>394</v>
      </c>
      <c r="E38" s="101">
        <v>10540.067999999999</v>
      </c>
      <c r="F38" s="88" t="s">
        <v>389</v>
      </c>
      <c r="G38" s="88" t="s">
        <v>398</v>
      </c>
    </row>
    <row r="39" spans="2:7" x14ac:dyDescent="0.45">
      <c r="B39" s="100">
        <v>791</v>
      </c>
      <c r="C39" s="88" t="s">
        <v>373</v>
      </c>
      <c r="D39" s="88" t="s">
        <v>394</v>
      </c>
      <c r="E39" s="101">
        <v>10540.067999999999</v>
      </c>
      <c r="F39" s="88" t="s">
        <v>389</v>
      </c>
      <c r="G39" s="88" t="s">
        <v>398</v>
      </c>
    </row>
    <row r="40" spans="2:7" x14ac:dyDescent="0.45">
      <c r="B40" s="100">
        <v>794</v>
      </c>
      <c r="C40" s="88" t="s">
        <v>365</v>
      </c>
      <c r="D40" s="88" t="s">
        <v>356</v>
      </c>
      <c r="E40" s="101">
        <v>1135.2650000000001</v>
      </c>
      <c r="F40" s="88" t="s">
        <v>389</v>
      </c>
      <c r="G40" s="88" t="s">
        <v>399</v>
      </c>
    </row>
    <row r="41" spans="2:7" x14ac:dyDescent="0.45">
      <c r="B41" s="100">
        <v>795</v>
      </c>
      <c r="C41" s="88" t="s">
        <v>355</v>
      </c>
      <c r="D41" s="88" t="s">
        <v>357</v>
      </c>
      <c r="E41" s="101">
        <v>1030.1849999999999</v>
      </c>
      <c r="F41" s="88" t="s">
        <v>389</v>
      </c>
      <c r="G41" s="88" t="s">
        <v>397</v>
      </c>
    </row>
    <row r="42" spans="2:7" x14ac:dyDescent="0.45">
      <c r="B42" s="100">
        <v>795</v>
      </c>
      <c r="C42" s="88" t="s">
        <v>355</v>
      </c>
      <c r="D42" s="88" t="s">
        <v>357</v>
      </c>
      <c r="E42" s="101">
        <v>1022.6849999999999</v>
      </c>
      <c r="F42" s="88" t="s">
        <v>389</v>
      </c>
      <c r="G42" s="88" t="s">
        <v>397</v>
      </c>
    </row>
    <row r="43" spans="2:7" x14ac:dyDescent="0.45">
      <c r="B43" s="100">
        <v>795</v>
      </c>
      <c r="C43" s="88" t="s">
        <v>355</v>
      </c>
      <c r="D43" s="88" t="s">
        <v>357</v>
      </c>
      <c r="E43" s="101">
        <v>2168.3325</v>
      </c>
      <c r="F43" s="88" t="s">
        <v>389</v>
      </c>
      <c r="G43" s="88" t="s">
        <v>397</v>
      </c>
    </row>
    <row r="44" spans="2:7" x14ac:dyDescent="0.45">
      <c r="B44" s="100">
        <v>795</v>
      </c>
      <c r="C44" s="88" t="s">
        <v>355</v>
      </c>
      <c r="D44" s="88" t="s">
        <v>357</v>
      </c>
      <c r="E44" s="101">
        <v>711.51750000000004</v>
      </c>
      <c r="F44" s="88" t="s">
        <v>389</v>
      </c>
      <c r="G44" s="88" t="s">
        <v>397</v>
      </c>
    </row>
    <row r="45" spans="2:7" x14ac:dyDescent="0.45">
      <c r="B45" s="100">
        <v>795</v>
      </c>
      <c r="C45" s="88" t="s">
        <v>355</v>
      </c>
      <c r="D45" s="88" t="s">
        <v>357</v>
      </c>
      <c r="E45" s="101">
        <v>711.51750000000004</v>
      </c>
      <c r="F45" s="88" t="s">
        <v>389</v>
      </c>
      <c r="G45" s="88" t="s">
        <v>397</v>
      </c>
    </row>
    <row r="46" spans="2:7" x14ac:dyDescent="0.45">
      <c r="B46" s="100">
        <v>795</v>
      </c>
      <c r="C46" s="88" t="s">
        <v>355</v>
      </c>
      <c r="D46" s="88" t="s">
        <v>394</v>
      </c>
      <c r="E46" s="101">
        <v>1011.962</v>
      </c>
      <c r="F46" s="88" t="s">
        <v>389</v>
      </c>
      <c r="G46" s="88" t="s">
        <v>397</v>
      </c>
    </row>
    <row r="47" spans="2:7" x14ac:dyDescent="0.45">
      <c r="B47" s="100">
        <v>795</v>
      </c>
      <c r="C47" s="88" t="s">
        <v>355</v>
      </c>
      <c r="D47" s="88" t="s">
        <v>394</v>
      </c>
      <c r="E47" s="101">
        <v>2126.3619999999996</v>
      </c>
      <c r="F47" s="88" t="s">
        <v>389</v>
      </c>
      <c r="G47" s="88" t="s">
        <v>397</v>
      </c>
    </row>
    <row r="48" spans="2:7" x14ac:dyDescent="0.45">
      <c r="B48" s="100">
        <v>795</v>
      </c>
      <c r="C48" s="88" t="s">
        <v>355</v>
      </c>
      <c r="D48" s="88" t="s">
        <v>395</v>
      </c>
      <c r="E48" s="101">
        <v>1130.0852000000002</v>
      </c>
      <c r="F48" s="88" t="s">
        <v>389</v>
      </c>
      <c r="G48" s="88" t="s">
        <v>397</v>
      </c>
    </row>
    <row r="49" spans="2:7" x14ac:dyDescent="0.45">
      <c r="B49" s="100">
        <v>795</v>
      </c>
      <c r="C49" s="88" t="s">
        <v>355</v>
      </c>
      <c r="D49" s="88" t="s">
        <v>395</v>
      </c>
      <c r="E49" s="101">
        <v>1130.0852000000002</v>
      </c>
      <c r="F49" s="88" t="s">
        <v>389</v>
      </c>
      <c r="G49" s="88" t="s">
        <v>397</v>
      </c>
    </row>
    <row r="50" spans="2:7" x14ac:dyDescent="0.45">
      <c r="B50" s="100">
        <v>795</v>
      </c>
      <c r="C50" s="88" t="s">
        <v>355</v>
      </c>
      <c r="D50" s="88" t="s">
        <v>356</v>
      </c>
      <c r="E50" s="101">
        <v>1121.3</v>
      </c>
      <c r="F50" s="88" t="s">
        <v>389</v>
      </c>
      <c r="G50" s="88" t="s">
        <v>397</v>
      </c>
    </row>
    <row r="51" spans="2:7" x14ac:dyDescent="0.45">
      <c r="B51" s="100">
        <v>795</v>
      </c>
      <c r="C51" s="88" t="s">
        <v>355</v>
      </c>
      <c r="D51" s="88" t="s">
        <v>356</v>
      </c>
      <c r="E51" s="101">
        <v>844.39499999999998</v>
      </c>
      <c r="F51" s="88" t="s">
        <v>389</v>
      </c>
      <c r="G51" s="88" t="s">
        <v>397</v>
      </c>
    </row>
    <row r="52" spans="2:7" x14ac:dyDescent="0.45">
      <c r="B52" s="100">
        <v>795</v>
      </c>
      <c r="C52" s="88" t="s">
        <v>355</v>
      </c>
      <c r="D52" s="88" t="s">
        <v>356</v>
      </c>
      <c r="E52" s="101">
        <v>844.39499999999998</v>
      </c>
      <c r="F52" s="88" t="s">
        <v>389</v>
      </c>
      <c r="G52" s="88" t="s">
        <v>397</v>
      </c>
    </row>
    <row r="53" spans="2:7" x14ac:dyDescent="0.45">
      <c r="B53" s="100">
        <v>863</v>
      </c>
      <c r="C53" s="88" t="s">
        <v>362</v>
      </c>
      <c r="D53" s="88" t="s">
        <v>358</v>
      </c>
      <c r="E53" s="101">
        <v>4894.4350000000004</v>
      </c>
      <c r="F53" s="88" t="s">
        <v>389</v>
      </c>
      <c r="G53" s="88" t="s">
        <v>398</v>
      </c>
    </row>
    <row r="54" spans="2:7" x14ac:dyDescent="0.45">
      <c r="B54" s="100">
        <v>863</v>
      </c>
      <c r="C54" s="88" t="s">
        <v>362</v>
      </c>
      <c r="D54" s="88" t="s">
        <v>358</v>
      </c>
      <c r="E54" s="101">
        <v>11312.72</v>
      </c>
      <c r="F54" s="88" t="s">
        <v>389</v>
      </c>
      <c r="G54" s="88" t="s">
        <v>398</v>
      </c>
    </row>
    <row r="55" spans="2:7" x14ac:dyDescent="0.45">
      <c r="B55" s="100">
        <v>863</v>
      </c>
      <c r="C55" s="88" t="s">
        <v>362</v>
      </c>
      <c r="D55" s="88" t="s">
        <v>358</v>
      </c>
      <c r="E55" s="101">
        <v>4894.4350000000004</v>
      </c>
      <c r="F55" s="88" t="s">
        <v>389</v>
      </c>
      <c r="G55" s="88" t="s">
        <v>398</v>
      </c>
    </row>
    <row r="56" spans="2:7" x14ac:dyDescent="0.45">
      <c r="B56" s="100">
        <v>863</v>
      </c>
      <c r="C56" s="88" t="s">
        <v>362</v>
      </c>
      <c r="D56" s="88" t="s">
        <v>358</v>
      </c>
      <c r="E56" s="101">
        <v>11312.72</v>
      </c>
      <c r="F56" s="88" t="s">
        <v>389</v>
      </c>
      <c r="G56" s="88" t="s">
        <v>398</v>
      </c>
    </row>
    <row r="57" spans="2:7" x14ac:dyDescent="0.45">
      <c r="B57" s="100">
        <v>866</v>
      </c>
      <c r="C57" s="88" t="s">
        <v>366</v>
      </c>
      <c r="D57" s="88" t="s">
        <v>356</v>
      </c>
      <c r="E57" s="101">
        <v>6852.97</v>
      </c>
      <c r="F57" s="88" t="s">
        <v>389</v>
      </c>
      <c r="G57" s="88" t="s">
        <v>397</v>
      </c>
    </row>
    <row r="58" spans="2:7" x14ac:dyDescent="0.45">
      <c r="B58" s="100">
        <v>885</v>
      </c>
      <c r="C58" s="88" t="s">
        <v>370</v>
      </c>
      <c r="D58" s="88" t="s">
        <v>395</v>
      </c>
      <c r="E58" s="101">
        <v>8552.1356000000014</v>
      </c>
      <c r="F58" s="88" t="s">
        <v>389</v>
      </c>
      <c r="G58" s="88" t="s">
        <v>351</v>
      </c>
    </row>
    <row r="59" spans="2:7" x14ac:dyDescent="0.45">
      <c r="B59" s="100">
        <v>897</v>
      </c>
      <c r="C59" s="88" t="s">
        <v>378</v>
      </c>
      <c r="D59" s="88" t="s">
        <v>357</v>
      </c>
      <c r="E59" s="101">
        <v>9109.1175000000003</v>
      </c>
      <c r="F59" s="88" t="s">
        <v>389</v>
      </c>
      <c r="G59" s="88" t="s">
        <v>351</v>
      </c>
    </row>
    <row r="60" spans="2:7" x14ac:dyDescent="0.45">
      <c r="B60" s="100">
        <v>897</v>
      </c>
      <c r="C60" s="88" t="s">
        <v>378</v>
      </c>
      <c r="D60" s="88" t="s">
        <v>357</v>
      </c>
      <c r="E60" s="101">
        <v>9109.1175000000003</v>
      </c>
      <c r="F60" s="88" t="s">
        <v>389</v>
      </c>
      <c r="G60" s="88" t="s">
        <v>351</v>
      </c>
    </row>
    <row r="61" spans="2:7" x14ac:dyDescent="0.45">
      <c r="B61" s="100">
        <v>935</v>
      </c>
      <c r="C61" s="88" t="s">
        <v>383</v>
      </c>
      <c r="D61" s="88" t="s">
        <v>395</v>
      </c>
      <c r="E61" s="101">
        <v>8621.5160000000014</v>
      </c>
      <c r="F61" s="88" t="s">
        <v>389</v>
      </c>
      <c r="G61" s="88" t="s">
        <v>398</v>
      </c>
    </row>
    <row r="62" spans="2:7" x14ac:dyDescent="0.45">
      <c r="B62" s="100">
        <v>935</v>
      </c>
      <c r="C62" s="88" t="s">
        <v>383</v>
      </c>
      <c r="D62" s="88" t="s">
        <v>395</v>
      </c>
      <c r="E62" s="101">
        <v>8621.5160000000014</v>
      </c>
      <c r="F62" s="88" t="s">
        <v>389</v>
      </c>
      <c r="G62" s="88" t="s">
        <v>398</v>
      </c>
    </row>
    <row r="63" spans="2:7" x14ac:dyDescent="0.45">
      <c r="B63" s="100">
        <v>951</v>
      </c>
      <c r="C63" s="88" t="s">
        <v>381</v>
      </c>
      <c r="D63" s="88" t="s">
        <v>356</v>
      </c>
      <c r="E63" s="101">
        <v>3517.66</v>
      </c>
      <c r="F63" s="88" t="s">
        <v>389</v>
      </c>
      <c r="G63" s="88" t="s">
        <v>351</v>
      </c>
    </row>
    <row r="64" spans="2:7" x14ac:dyDescent="0.45">
      <c r="B64" s="100">
        <v>951</v>
      </c>
      <c r="C64" s="88" t="s">
        <v>381</v>
      </c>
      <c r="D64" s="88" t="s">
        <v>356</v>
      </c>
      <c r="E64" s="101">
        <v>3517.66</v>
      </c>
      <c r="F64" s="88" t="s">
        <v>389</v>
      </c>
      <c r="G64" s="88" t="s">
        <v>351</v>
      </c>
    </row>
    <row r="66" spans="1:10" x14ac:dyDescent="0.45">
      <c r="A66" s="1" t="s">
        <v>402</v>
      </c>
      <c r="B66" s="99" t="s">
        <v>403</v>
      </c>
    </row>
    <row r="68" spans="1:10" x14ac:dyDescent="0.45">
      <c r="B68" s="97" t="s">
        <v>405</v>
      </c>
      <c r="C68" s="97" t="s">
        <v>404</v>
      </c>
      <c r="E68"/>
    </row>
    <row r="69" spans="1:10" x14ac:dyDescent="0.45">
      <c r="B69" s="97" t="s">
        <v>390</v>
      </c>
      <c r="C69" t="s">
        <v>393</v>
      </c>
      <c r="D69" t="s">
        <v>357</v>
      </c>
      <c r="E69" t="s">
        <v>394</v>
      </c>
      <c r="F69" t="s">
        <v>395</v>
      </c>
      <c r="G69" t="s">
        <v>358</v>
      </c>
      <c r="H69" t="s">
        <v>356</v>
      </c>
      <c r="I69" t="s">
        <v>359</v>
      </c>
      <c r="J69" t="s">
        <v>391</v>
      </c>
    </row>
    <row r="70" spans="1:10" x14ac:dyDescent="0.45">
      <c r="B70" s="98" t="s">
        <v>401</v>
      </c>
      <c r="C70" s="115">
        <v>37537.304000000004</v>
      </c>
      <c r="D70" s="115"/>
      <c r="E70" s="115"/>
      <c r="F70" s="115">
        <v>9812.6992000000009</v>
      </c>
      <c r="G70" s="115"/>
      <c r="H70" s="115"/>
      <c r="I70" s="115"/>
      <c r="J70" s="115">
        <v>47350.003200000006</v>
      </c>
    </row>
    <row r="71" spans="1:10" x14ac:dyDescent="0.45">
      <c r="B71" s="98" t="s">
        <v>398</v>
      </c>
      <c r="C71" s="115">
        <v>67141.837</v>
      </c>
      <c r="D71" s="115">
        <v>17498.474999999999</v>
      </c>
      <c r="E71" s="115">
        <v>21080.135999999999</v>
      </c>
      <c r="F71" s="115">
        <v>27055.731200000002</v>
      </c>
      <c r="G71" s="115">
        <v>54261.25</v>
      </c>
      <c r="H71" s="115"/>
      <c r="I71" s="115">
        <v>6457.26</v>
      </c>
      <c r="J71" s="116">
        <v>193494.68920000002</v>
      </c>
    </row>
    <row r="72" spans="1:10" x14ac:dyDescent="0.45">
      <c r="B72" s="98" t="s">
        <v>399</v>
      </c>
      <c r="C72" s="115"/>
      <c r="D72" s="115"/>
      <c r="E72" s="115"/>
      <c r="F72" s="115"/>
      <c r="G72" s="115"/>
      <c r="H72" s="115">
        <v>1135.2650000000001</v>
      </c>
      <c r="I72" s="115"/>
      <c r="J72" s="115">
        <v>1135.2650000000001</v>
      </c>
    </row>
    <row r="73" spans="1:10" x14ac:dyDescent="0.45">
      <c r="B73" s="98" t="s">
        <v>351</v>
      </c>
      <c r="C73" s="115"/>
      <c r="D73" s="115">
        <v>123507.18</v>
      </c>
      <c r="E73" s="115"/>
      <c r="F73" s="115">
        <v>8552.1356000000014</v>
      </c>
      <c r="G73" s="115"/>
      <c r="H73" s="115">
        <v>9721.2649999999994</v>
      </c>
      <c r="I73" s="115"/>
      <c r="J73" s="116">
        <v>141780.58059999999</v>
      </c>
    </row>
    <row r="74" spans="1:10" x14ac:dyDescent="0.45">
      <c r="B74" s="98" t="s">
        <v>397</v>
      </c>
      <c r="C74" s="115">
        <v>29604.532999999999</v>
      </c>
      <c r="D74" s="115">
        <v>56025.299999999996</v>
      </c>
      <c r="E74" s="115">
        <v>7251.4839999999986</v>
      </c>
      <c r="F74" s="115">
        <v>2260.1704000000004</v>
      </c>
      <c r="G74" s="115"/>
      <c r="H74" s="115">
        <v>25481.765000000003</v>
      </c>
      <c r="I74" s="115"/>
      <c r="J74" s="116">
        <v>120623.2524</v>
      </c>
    </row>
    <row r="75" spans="1:10" x14ac:dyDescent="0.45">
      <c r="B75" s="98" t="s">
        <v>400</v>
      </c>
      <c r="C75" s="115"/>
      <c r="D75" s="115"/>
      <c r="E75" s="115">
        <v>14136.499999999998</v>
      </c>
      <c r="F75" s="115"/>
      <c r="G75" s="115"/>
      <c r="H75" s="115">
        <v>70026.37</v>
      </c>
      <c r="I75" s="115"/>
      <c r="J75" s="115">
        <v>84162.87</v>
      </c>
    </row>
    <row r="76" spans="1:10" x14ac:dyDescent="0.45">
      <c r="B76" s="98" t="s">
        <v>391</v>
      </c>
      <c r="C76" s="116">
        <v>134283.674</v>
      </c>
      <c r="D76" s="116">
        <v>197030.95499999999</v>
      </c>
      <c r="E76" s="115">
        <v>42468.119999999995</v>
      </c>
      <c r="F76" s="115">
        <v>47680.736400000009</v>
      </c>
      <c r="G76" s="115">
        <v>54261.25</v>
      </c>
      <c r="H76" s="116">
        <v>106364.66499999999</v>
      </c>
      <c r="I76" s="115">
        <v>6457.26</v>
      </c>
      <c r="J76" s="115">
        <v>588546.66040000005</v>
      </c>
    </row>
    <row r="77" spans="1:10" x14ac:dyDescent="0.45">
      <c r="B77"/>
    </row>
    <row r="78" spans="1:10" x14ac:dyDescent="0.45">
      <c r="B78" s="98" t="s">
        <v>406</v>
      </c>
    </row>
    <row r="79" spans="1:10" x14ac:dyDescent="0.45">
      <c r="B79" s="98" t="s">
        <v>407</v>
      </c>
    </row>
    <row r="80" spans="1:10" x14ac:dyDescent="0.45">
      <c r="B80"/>
    </row>
    <row r="81" spans="1:3" x14ac:dyDescent="0.45">
      <c r="A81" s="1" t="s">
        <v>170</v>
      </c>
      <c r="B81" s="106" t="s">
        <v>408</v>
      </c>
    </row>
    <row r="82" spans="1:3" x14ac:dyDescent="0.45">
      <c r="B82" t="s">
        <v>409</v>
      </c>
    </row>
    <row r="83" spans="1:3" x14ac:dyDescent="0.45">
      <c r="B83" t="s">
        <v>410</v>
      </c>
    </row>
    <row r="84" spans="1:3" x14ac:dyDescent="0.45">
      <c r="B84" t="s">
        <v>411</v>
      </c>
    </row>
    <row r="85" spans="1:3" x14ac:dyDescent="0.45">
      <c r="B85"/>
    </row>
    <row r="86" spans="1:3" x14ac:dyDescent="0.45">
      <c r="B86" t="s">
        <v>412</v>
      </c>
    </row>
    <row r="88" spans="1:3" x14ac:dyDescent="0.45">
      <c r="B88" t="s">
        <v>414</v>
      </c>
    </row>
    <row r="90" spans="1:3" x14ac:dyDescent="0.45">
      <c r="B90" s="97" t="s">
        <v>390</v>
      </c>
      <c r="C90" s="105" t="s">
        <v>413</v>
      </c>
    </row>
    <row r="91" spans="1:3" x14ac:dyDescent="0.45">
      <c r="B91" s="108" t="s">
        <v>355</v>
      </c>
      <c r="C91" s="109">
        <v>12</v>
      </c>
    </row>
    <row r="92" spans="1:3" x14ac:dyDescent="0.45">
      <c r="B92" s="98" t="s">
        <v>362</v>
      </c>
      <c r="C92" s="107">
        <v>4</v>
      </c>
    </row>
    <row r="93" spans="1:3" x14ac:dyDescent="0.45">
      <c r="B93" s="98" t="s">
        <v>354</v>
      </c>
      <c r="C93" s="107">
        <v>2</v>
      </c>
    </row>
    <row r="94" spans="1:3" x14ac:dyDescent="0.45">
      <c r="B94" s="98" t="s">
        <v>363</v>
      </c>
      <c r="C94" s="107">
        <v>2</v>
      </c>
    </row>
    <row r="95" spans="1:3" x14ac:dyDescent="0.45">
      <c r="B95" s="98" t="s">
        <v>383</v>
      </c>
      <c r="C95" s="107">
        <v>2</v>
      </c>
    </row>
    <row r="96" spans="1:3" x14ac:dyDescent="0.45">
      <c r="B96" s="98" t="s">
        <v>382</v>
      </c>
      <c r="C96" s="107">
        <v>2</v>
      </c>
    </row>
    <row r="97" spans="2:3" x14ac:dyDescent="0.45">
      <c r="B97" s="98" t="s">
        <v>375</v>
      </c>
      <c r="C97" s="107">
        <v>2</v>
      </c>
    </row>
    <row r="98" spans="2:3" x14ac:dyDescent="0.45">
      <c r="B98" s="98" t="s">
        <v>368</v>
      </c>
      <c r="C98" s="107">
        <v>2</v>
      </c>
    </row>
    <row r="99" spans="2:3" x14ac:dyDescent="0.45">
      <c r="B99" s="98" t="s">
        <v>379</v>
      </c>
      <c r="C99" s="107">
        <v>2</v>
      </c>
    </row>
    <row r="100" spans="2:3" x14ac:dyDescent="0.45">
      <c r="B100" s="98" t="s">
        <v>385</v>
      </c>
      <c r="C100" s="107">
        <v>2</v>
      </c>
    </row>
    <row r="101" spans="2:3" x14ac:dyDescent="0.45">
      <c r="B101" s="98" t="s">
        <v>386</v>
      </c>
      <c r="C101" s="107">
        <v>2</v>
      </c>
    </row>
    <row r="102" spans="2:3" x14ac:dyDescent="0.45">
      <c r="B102" s="98" t="s">
        <v>381</v>
      </c>
      <c r="C102" s="107">
        <v>2</v>
      </c>
    </row>
    <row r="103" spans="2:3" x14ac:dyDescent="0.45">
      <c r="B103" s="98" t="s">
        <v>373</v>
      </c>
      <c r="C103" s="107">
        <v>2</v>
      </c>
    </row>
    <row r="104" spans="2:3" x14ac:dyDescent="0.45">
      <c r="B104" s="98" t="s">
        <v>361</v>
      </c>
      <c r="C104" s="107">
        <v>2</v>
      </c>
    </row>
    <row r="105" spans="2:3" x14ac:dyDescent="0.45">
      <c r="B105" s="98" t="s">
        <v>369</v>
      </c>
      <c r="C105" s="107">
        <v>2</v>
      </c>
    </row>
    <row r="106" spans="2:3" x14ac:dyDescent="0.45">
      <c r="B106" s="98" t="s">
        <v>377</v>
      </c>
      <c r="C106" s="107">
        <v>2</v>
      </c>
    </row>
    <row r="107" spans="2:3" x14ac:dyDescent="0.45">
      <c r="B107" s="98" t="s">
        <v>380</v>
      </c>
      <c r="C107" s="107">
        <v>2</v>
      </c>
    </row>
    <row r="108" spans="2:3" x14ac:dyDescent="0.45">
      <c r="B108" s="98" t="s">
        <v>376</v>
      </c>
      <c r="C108" s="107">
        <v>2</v>
      </c>
    </row>
    <row r="109" spans="2:3" x14ac:dyDescent="0.45">
      <c r="B109" s="98" t="s">
        <v>384</v>
      </c>
      <c r="C109" s="107">
        <v>2</v>
      </c>
    </row>
    <row r="110" spans="2:3" x14ac:dyDescent="0.45">
      <c r="B110" s="98" t="s">
        <v>378</v>
      </c>
      <c r="C110" s="107">
        <v>2</v>
      </c>
    </row>
    <row r="111" spans="2:3" x14ac:dyDescent="0.45">
      <c r="B111" s="98" t="s">
        <v>364</v>
      </c>
      <c r="C111" s="107">
        <v>1</v>
      </c>
    </row>
    <row r="112" spans="2:3" x14ac:dyDescent="0.45">
      <c r="B112" s="98" t="s">
        <v>367</v>
      </c>
      <c r="C112" s="107">
        <v>1</v>
      </c>
    </row>
    <row r="113" spans="2:3" x14ac:dyDescent="0.45">
      <c r="B113" s="98" t="s">
        <v>371</v>
      </c>
      <c r="C113" s="107">
        <v>1</v>
      </c>
    </row>
    <row r="114" spans="2:3" x14ac:dyDescent="0.45">
      <c r="B114" s="98" t="s">
        <v>372</v>
      </c>
      <c r="C114" s="107">
        <v>1</v>
      </c>
    </row>
    <row r="115" spans="2:3" x14ac:dyDescent="0.45">
      <c r="B115" s="98" t="s">
        <v>366</v>
      </c>
      <c r="C115" s="107">
        <v>1</v>
      </c>
    </row>
    <row r="116" spans="2:3" x14ac:dyDescent="0.45">
      <c r="B116" s="98" t="s">
        <v>370</v>
      </c>
      <c r="C116" s="107">
        <v>1</v>
      </c>
    </row>
    <row r="117" spans="2:3" x14ac:dyDescent="0.45">
      <c r="B117" s="98" t="s">
        <v>360</v>
      </c>
      <c r="C117" s="107">
        <v>1</v>
      </c>
    </row>
    <row r="118" spans="2:3" x14ac:dyDescent="0.45">
      <c r="B118" s="98" t="s">
        <v>365</v>
      </c>
      <c r="C118" s="107">
        <v>1</v>
      </c>
    </row>
    <row r="119" spans="2:3" x14ac:dyDescent="0.45">
      <c r="B119" s="98" t="s">
        <v>391</v>
      </c>
      <c r="C119" s="107">
        <v>60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A1566-7446-4521-830E-2CD16091F64F}">
  <dimension ref="A1:I101"/>
  <sheetViews>
    <sheetView zoomScale="80" zoomScaleNormal="80" workbookViewId="0">
      <selection activeCell="G102" sqref="G102"/>
    </sheetView>
  </sheetViews>
  <sheetFormatPr defaultRowHeight="14.25" x14ac:dyDescent="0.45"/>
  <cols>
    <col min="2" max="2" width="27.59765625" customWidth="1"/>
    <col min="3" max="3" width="14" customWidth="1"/>
    <col min="4" max="8" width="10.265625" customWidth="1"/>
    <col min="9" max="9" width="11.265625" bestFit="1" customWidth="1"/>
  </cols>
  <sheetData>
    <row r="1" spans="1:9" x14ac:dyDescent="0.45">
      <c r="A1" s="1" t="s">
        <v>6</v>
      </c>
    </row>
    <row r="3" spans="1:9" x14ac:dyDescent="0.45">
      <c r="A3" s="1" t="s">
        <v>423</v>
      </c>
    </row>
    <row r="4" spans="1:9" x14ac:dyDescent="0.45">
      <c r="B4" s="112" t="s">
        <v>349</v>
      </c>
      <c r="C4" s="112" t="s">
        <v>415</v>
      </c>
      <c r="D4" s="110" t="s">
        <v>416</v>
      </c>
      <c r="E4" s="110" t="s">
        <v>417</v>
      </c>
      <c r="F4" s="110" t="s">
        <v>418</v>
      </c>
      <c r="G4" s="110" t="s">
        <v>374</v>
      </c>
      <c r="H4" s="110" t="s">
        <v>419</v>
      </c>
      <c r="I4" s="111" t="s">
        <v>319</v>
      </c>
    </row>
    <row r="5" spans="1:9" x14ac:dyDescent="0.45">
      <c r="B5" s="88" t="s">
        <v>400</v>
      </c>
      <c r="C5" s="113">
        <f>8352*6</f>
        <v>50112</v>
      </c>
      <c r="D5" s="114">
        <v>65871</v>
      </c>
      <c r="E5" s="114">
        <v>75963</v>
      </c>
      <c r="F5" s="114">
        <v>158710</v>
      </c>
      <c r="G5" s="114">
        <v>165872</v>
      </c>
      <c r="H5" s="114">
        <v>198575</v>
      </c>
      <c r="I5" s="114">
        <f t="shared" ref="I5:I9" si="0">SUM(C5:H5)</f>
        <v>715103</v>
      </c>
    </row>
    <row r="6" spans="1:9" x14ac:dyDescent="0.45">
      <c r="B6" s="88" t="s">
        <v>421</v>
      </c>
      <c r="C6" s="113">
        <f>1296*10</f>
        <v>12960</v>
      </c>
      <c r="D6" s="114">
        <v>15689</v>
      </c>
      <c r="E6" s="114">
        <v>25449</v>
      </c>
      <c r="F6" s="114">
        <v>18624</v>
      </c>
      <c r="G6" s="114">
        <v>13587</v>
      </c>
      <c r="H6" s="114">
        <v>10598</v>
      </c>
      <c r="I6" s="114">
        <f t="shared" si="0"/>
        <v>96907</v>
      </c>
    </row>
    <row r="7" spans="1:9" x14ac:dyDescent="0.45">
      <c r="B7" s="88" t="s">
        <v>350</v>
      </c>
      <c r="C7" s="113">
        <v>7496</v>
      </c>
      <c r="D7" s="114">
        <v>5405</v>
      </c>
      <c r="E7" s="114">
        <v>0</v>
      </c>
      <c r="F7" s="114">
        <v>1587</v>
      </c>
      <c r="G7" s="114">
        <v>6058</v>
      </c>
      <c r="H7" s="114">
        <v>2598</v>
      </c>
      <c r="I7" s="114">
        <f>SUM(C7:H7)</f>
        <v>23144</v>
      </c>
    </row>
    <row r="8" spans="1:9" x14ac:dyDescent="0.45">
      <c r="B8" s="88" t="s">
        <v>351</v>
      </c>
      <c r="C8" s="113">
        <f>7869*5</f>
        <v>39345</v>
      </c>
      <c r="D8" s="114">
        <v>46894</v>
      </c>
      <c r="E8" s="114">
        <v>55298</v>
      </c>
      <c r="F8" s="114">
        <v>65874</v>
      </c>
      <c r="G8" s="114">
        <v>77689</v>
      </c>
      <c r="H8" s="114">
        <v>88136</v>
      </c>
      <c r="I8" s="114">
        <f t="shared" si="0"/>
        <v>373236</v>
      </c>
    </row>
    <row r="9" spans="1:9" x14ac:dyDescent="0.45">
      <c r="B9" s="88" t="s">
        <v>420</v>
      </c>
      <c r="C9" s="113">
        <f>7225*9</f>
        <v>65025</v>
      </c>
      <c r="D9" s="114">
        <v>79527</v>
      </c>
      <c r="E9" s="114">
        <v>87695</v>
      </c>
      <c r="F9" s="114">
        <v>180674</v>
      </c>
      <c r="G9" s="114">
        <v>95745</v>
      </c>
      <c r="H9" s="114">
        <v>68977</v>
      </c>
      <c r="I9" s="114">
        <f t="shared" si="0"/>
        <v>577643</v>
      </c>
    </row>
    <row r="10" spans="1:9" x14ac:dyDescent="0.45">
      <c r="B10" s="88" t="s">
        <v>422</v>
      </c>
      <c r="C10" s="113">
        <f>14985*6</f>
        <v>89910</v>
      </c>
      <c r="D10" s="114">
        <v>185269</v>
      </c>
      <c r="E10" s="114">
        <v>258466</v>
      </c>
      <c r="F10" s="114">
        <v>257668</v>
      </c>
      <c r="G10" s="114">
        <v>248773</v>
      </c>
      <c r="H10" s="114">
        <v>207985</v>
      </c>
      <c r="I10" s="114">
        <f>SUM(C10:H10)</f>
        <v>1248071</v>
      </c>
    </row>
    <row r="11" spans="1:9" x14ac:dyDescent="0.45">
      <c r="B11" s="117" t="s">
        <v>352</v>
      </c>
      <c r="C11" s="118">
        <f>SUM(C5:C10)</f>
        <v>264848</v>
      </c>
      <c r="D11" s="118">
        <f t="shared" ref="D11:H11" si="1">SUM(D5:D10)</f>
        <v>398655</v>
      </c>
      <c r="E11" s="118">
        <f t="shared" si="1"/>
        <v>502871</v>
      </c>
      <c r="F11" s="118">
        <f t="shared" si="1"/>
        <v>683137</v>
      </c>
      <c r="G11" s="118">
        <f t="shared" si="1"/>
        <v>607724</v>
      </c>
      <c r="H11" s="118">
        <f t="shared" si="1"/>
        <v>576869</v>
      </c>
      <c r="I11" s="119">
        <f>SUM(I5:I10)</f>
        <v>3034104</v>
      </c>
    </row>
    <row r="13" spans="1:9" x14ac:dyDescent="0.45">
      <c r="A13" s="1" t="s">
        <v>164</v>
      </c>
      <c r="B13" s="1" t="s">
        <v>424</v>
      </c>
      <c r="F13" s="1" t="s">
        <v>170</v>
      </c>
      <c r="G13" s="1" t="s">
        <v>425</v>
      </c>
      <c r="H13" s="1"/>
    </row>
    <row r="15" spans="1:9" x14ac:dyDescent="0.45">
      <c r="G15" t="s">
        <v>426</v>
      </c>
    </row>
    <row r="16" spans="1:9" x14ac:dyDescent="0.45">
      <c r="G16" t="s">
        <v>427</v>
      </c>
    </row>
    <row r="17" spans="7:7" x14ac:dyDescent="0.45">
      <c r="G17" t="s">
        <v>428</v>
      </c>
    </row>
    <row r="31" spans="7:7" x14ac:dyDescent="0.45">
      <c r="G31" t="s">
        <v>429</v>
      </c>
    </row>
    <row r="44" spans="7:7" x14ac:dyDescent="0.45">
      <c r="G44" t="s">
        <v>430</v>
      </c>
    </row>
    <row r="45" spans="7:7" x14ac:dyDescent="0.45">
      <c r="G45" t="s">
        <v>431</v>
      </c>
    </row>
    <row r="46" spans="7:7" x14ac:dyDescent="0.45">
      <c r="G46" t="s">
        <v>432</v>
      </c>
    </row>
    <row r="47" spans="7:7" x14ac:dyDescent="0.45">
      <c r="G47" t="s">
        <v>433</v>
      </c>
    </row>
    <row r="56" spans="7:7" x14ac:dyDescent="0.45">
      <c r="G56" t="s">
        <v>434</v>
      </c>
    </row>
    <row r="57" spans="7:7" x14ac:dyDescent="0.45">
      <c r="G57" t="s">
        <v>435</v>
      </c>
    </row>
    <row r="58" spans="7:7" x14ac:dyDescent="0.45">
      <c r="G58" t="s">
        <v>436</v>
      </c>
    </row>
    <row r="68" spans="7:7" x14ac:dyDescent="0.45">
      <c r="G68" t="s">
        <v>437</v>
      </c>
    </row>
    <row r="69" spans="7:7" x14ac:dyDescent="0.45">
      <c r="G69" t="s">
        <v>443</v>
      </c>
    </row>
    <row r="70" spans="7:7" x14ac:dyDescent="0.45">
      <c r="G70" t="s">
        <v>438</v>
      </c>
    </row>
    <row r="71" spans="7:7" x14ac:dyDescent="0.45">
      <c r="G71" t="s">
        <v>439</v>
      </c>
    </row>
    <row r="72" spans="7:7" x14ac:dyDescent="0.45">
      <c r="G72" t="s">
        <v>440</v>
      </c>
    </row>
    <row r="73" spans="7:7" x14ac:dyDescent="0.45">
      <c r="G73" t="s">
        <v>441</v>
      </c>
    </row>
    <row r="74" spans="7:7" x14ac:dyDescent="0.45">
      <c r="G74" t="s">
        <v>442</v>
      </c>
    </row>
    <row r="80" spans="7:7" x14ac:dyDescent="0.45">
      <c r="G80" t="s">
        <v>444</v>
      </c>
    </row>
    <row r="81" spans="7:7" x14ac:dyDescent="0.45">
      <c r="G81" t="s">
        <v>445</v>
      </c>
    </row>
    <row r="82" spans="7:7" x14ac:dyDescent="0.45">
      <c r="G82" t="s">
        <v>446</v>
      </c>
    </row>
    <row r="83" spans="7:7" x14ac:dyDescent="0.45">
      <c r="G83" t="s">
        <v>447</v>
      </c>
    </row>
    <row r="84" spans="7:7" x14ac:dyDescent="0.45">
      <c r="G84" t="s">
        <v>448</v>
      </c>
    </row>
    <row r="85" spans="7:7" x14ac:dyDescent="0.45">
      <c r="G85" t="s">
        <v>449</v>
      </c>
    </row>
    <row r="93" spans="7:7" x14ac:dyDescent="0.45">
      <c r="G93" t="s">
        <v>450</v>
      </c>
    </row>
    <row r="94" spans="7:7" x14ac:dyDescent="0.45">
      <c r="G94" t="s">
        <v>454</v>
      </c>
    </row>
    <row r="95" spans="7:7" x14ac:dyDescent="0.45">
      <c r="G95" t="s">
        <v>451</v>
      </c>
    </row>
    <row r="96" spans="7:7" x14ac:dyDescent="0.45">
      <c r="G96" t="s">
        <v>452</v>
      </c>
    </row>
    <row r="97" spans="7:7" x14ac:dyDescent="0.45">
      <c r="G97" t="s">
        <v>453</v>
      </c>
    </row>
    <row r="98" spans="7:7" x14ac:dyDescent="0.45">
      <c r="G98" t="s">
        <v>455</v>
      </c>
    </row>
    <row r="99" spans="7:7" x14ac:dyDescent="0.45">
      <c r="G99" t="s">
        <v>456</v>
      </c>
    </row>
    <row r="100" spans="7:7" x14ac:dyDescent="0.45">
      <c r="G100" t="s">
        <v>457</v>
      </c>
    </row>
    <row r="101" spans="7:7" x14ac:dyDescent="0.45">
      <c r="G101" t="s">
        <v>458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u 4 H o U C o y o t W m A A A A + A A A A B I A H A B D b 2 5 m a W c v U G F j a 2 F n Z S 5 4 b W w g o h g A K K A U A A A A A A A A A A A A A A A A A A A A A A A A A A A A h Y 8 x D o I w G E a v Q r r T l h K V k J 8 y u E p i Q j S u T a 3 Q C M X Q Y r m b g 0 f y C p I o 6 u b 4 v b z h f Y / b H f K x b Y K r 6 q 3 u T I Y i T F G g j O y O 2 l Q Z G t w p T F D O Y S v k W V Q q m G R j 0 9 E e M 1 Q 7 d 0 k J 8 d 5 j H + O u r w i j N C K H Y l P K W r U C f W T 9 X w 6 1 s U 4 Y q R C H / S u G M 5 x E e J H E E V 4 t G Z A Z Q 6 H N V 2 F T M a Z A f i C s h 8 Y N v e L K h L s S y D y B v F / w J 1 B L A w Q U A A I A C A C 7 g e h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4 H o U C i K R 7 g O A A A A E Q A A A B M A H A B G b 3 J t d W x h c y 9 T Z W N 0 a W 9 u M S 5 t I K I Y A C i g F A A A A A A A A A A A A A A A A A A A A A A A A A A A A C t O T S 7 J z M 9 T C I b Q h t Y A U E s B A i 0 A F A A C A A g A u 4 H o U C o y o t W m A A A A + A A A A B I A A A A A A A A A A A A A A A A A A A A A A E N v b m Z p Z y 9 Q Y W N r Y W d l L n h t b F B L A Q I t A B Q A A g A I A L u B 6 F A P y u m r p A A A A O k A A A A T A A A A A A A A A A A A A A A A A P I A A A B b Q 2 9 u d G V u d F 9 U e X B l c 1 0 u e G 1 s U E s B A i 0 A F A A C A A g A u 4 H o U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B L 5 J M O u Q V E u I H 4 k / B 9 y 8 Y A A A A A A g A A A A A A E G Y A A A A B A A A g A A A A n c a 0 h S O G q z h x v Y a s v G 3 S b q y 9 y F S V o + P F x z r G K w d j 0 9 A A A A A A D o A A A A A C A A A g A A A A T P p X m a n Y 2 l + x S 4 7 i t + 4 p U j Y S V J 9 G r M P S W q y p t 4 s 5 M a F Q A A A A X H z b 0 H c W 1 5 i H t A V u M L u G y L i e l G z u L D K 3 + l M j G Z 2 v X 1 8 4 w x S g A d S B 5 Z d K 3 q O Z 2 6 8 5 b K M L r 4 s t y 5 F X 5 F r 8 6 u e 4 N Z e I z c t 5 d R 8 c S r 1 W f C 4 7 r C 1 A A A A A t 0 B w k X V C D T 2 j 4 X K C M f k G Y v t M s K n J l 5 o C e 1 P S r n d n C 3 / h P X v S v E 4 3 i 3 S u G e w u 1 Q A X M j u H O I P w x N b y k N j u s V e p j Q = = < / D a t a M a s h u p > 
</file>

<file path=customXml/itemProps1.xml><?xml version="1.0" encoding="utf-8"?>
<ds:datastoreItem xmlns:ds="http://schemas.openxmlformats.org/officeDocument/2006/customXml" ds:itemID="{583A2D4D-584D-492C-B19A-87266F1FE8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Exercise 1</vt:lpstr>
      <vt:lpstr>Exercise 2</vt:lpstr>
      <vt:lpstr>Exercise 3</vt:lpstr>
      <vt:lpstr>Exercise 4</vt:lpstr>
      <vt:lpstr>Exercise 5</vt:lpstr>
      <vt:lpstr>Exercise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Kolman</dc:creator>
  <cp:lastModifiedBy>Caroline Kolman</cp:lastModifiedBy>
  <dcterms:created xsi:type="dcterms:W3CDTF">2020-07-08T17:51:10Z</dcterms:created>
  <dcterms:modified xsi:type="dcterms:W3CDTF">2020-07-10T20:35:00Z</dcterms:modified>
</cp:coreProperties>
</file>